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50" activeTab="0"/>
  </bookViews>
  <sheets>
    <sheet name="Лицевой счет дома " sheetId="1" r:id="rId1"/>
    <sheet name="Текущий ремонт" sheetId="2" r:id="rId2"/>
    <sheet name="Содержание жилья" sheetId="3" r:id="rId3"/>
  </sheets>
  <definedNames/>
  <calcPr fullCalcOnLoad="1"/>
</workbook>
</file>

<file path=xl/sharedStrings.xml><?xml version="1.0" encoding="utf-8"?>
<sst xmlns="http://schemas.openxmlformats.org/spreadsheetml/2006/main" count="434" uniqueCount="144">
  <si>
    <t>ИНФОРМАЦИЯ О НАЧИСЛЕННЫХ, СОБРАННЫХ И ИЗРАСХОДОВАННЫХ СРЕДСТВАХ  ПО СОСТОЯНИЮ НА 31.07.2019 г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</si>
  <si>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</si>
  <si>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</si>
  <si>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</si>
  <si>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</si>
  <si>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</si>
  <si>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</si>
  <si>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</si>
  <si>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</si>
  <si>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31.07.2019 г</t>
  </si>
  <si>
    <t>Задолженность на 31.07.2019 г</t>
  </si>
  <si>
    <t>Дата заключения договора</t>
  </si>
  <si>
    <t>Улица</t>
  </si>
  <si>
    <t>Дом</t>
  </si>
  <si>
    <t xml:space="preserve">Фрунзе </t>
  </si>
  <si>
    <t>61</t>
  </si>
  <si>
    <t>ИТОГО ПО ДОМУ</t>
  </si>
  <si>
    <t>январь 2019г.</t>
  </si>
  <si>
    <t>Вид работ</t>
  </si>
  <si>
    <t>Место проведения работ</t>
  </si>
  <si>
    <t>Сумма</t>
  </si>
  <si>
    <t>смена трубопровода ф32,40мм (прошу добавить в лицевой счет по статье т/о за декабрь 2018г.)</t>
  </si>
  <si>
    <t>Фрунзе , 61</t>
  </si>
  <si>
    <t>1-й подъезд,лежак</t>
  </si>
  <si>
    <t>смена трубопровода ф25,20мм (прошу добавить в лицевой счет по статье т/о за декабрь 2018г.)</t>
  </si>
  <si>
    <t>2,6-й подъезд</t>
  </si>
  <si>
    <t>смена трубопровода ф25мм (прошу добавить в лицевой счет по статье т/о за декабрь 2018г.)</t>
  </si>
  <si>
    <t>2-й подъезд кв.13,16,19,22</t>
  </si>
  <si>
    <t>7-й подъезд, стояки ЦО п/п</t>
  </si>
  <si>
    <t>смена трубопровода ф25,20мм (прошу снять с лицевого счета по статье т/о за декабрь 2018г.)</t>
  </si>
  <si>
    <t>смена трубопровода ф25мм</t>
  </si>
  <si>
    <t>кв.47 ЦО п/п</t>
  </si>
  <si>
    <t>смена эл.счетчика на квартиру в декабре 2018г.</t>
  </si>
  <si>
    <t>кв.72</t>
  </si>
  <si>
    <t>ИТОГО</t>
  </si>
  <si>
    <t>Февраль 2019</t>
  </si>
  <si>
    <t>Март 2019</t>
  </si>
  <si>
    <t xml:space="preserve">Установка стабилизатора напряжения во ВРУ </t>
  </si>
  <si>
    <t xml:space="preserve">ВРУ </t>
  </si>
  <si>
    <t>Смена трубопровода ф 20,32 мм</t>
  </si>
  <si>
    <t>кв.46,49,52 ГВС п/п</t>
  </si>
  <si>
    <t>кв.46,49,52 ХВС п/п</t>
  </si>
  <si>
    <t>Апрель 2019г.</t>
  </si>
  <si>
    <t>смена трубопровода ф 20мм</t>
  </si>
  <si>
    <t>ГВС п/п (подвал)</t>
  </si>
  <si>
    <t>Май 2019г.</t>
  </si>
  <si>
    <t>Июнь 2019г.</t>
  </si>
  <si>
    <t>Датчик управления воротами</t>
  </si>
  <si>
    <t>устранение завала в вентиляционном канале</t>
  </si>
  <si>
    <t>кв.24</t>
  </si>
  <si>
    <t xml:space="preserve">смена счетчика на квартиру </t>
  </si>
  <si>
    <t>кв.30</t>
  </si>
  <si>
    <t>кв.19</t>
  </si>
  <si>
    <t>кв.21</t>
  </si>
  <si>
    <t>кв.22</t>
  </si>
  <si>
    <t xml:space="preserve">смена эл.счетчика на квартиру </t>
  </si>
  <si>
    <t>Июль 2019г</t>
  </si>
  <si>
    <t>Замена арматуры на трубопроводе ГВС (кран ф 25мм)</t>
  </si>
  <si>
    <t>август 2019г.</t>
  </si>
  <si>
    <t xml:space="preserve">гидравлическое испытание внутридомовой системы ЦО </t>
  </si>
  <si>
    <t>гидравлическое испытание внутридомовой системы ГВС</t>
  </si>
  <si>
    <t>ремонт мягкой кровли отдельными местами на жилом доме</t>
  </si>
  <si>
    <t>кв.67</t>
  </si>
  <si>
    <t>Фрунзе,61</t>
  </si>
  <si>
    <t>сентябрь 2019г.</t>
  </si>
  <si>
    <t>смена трубопровода ф 20,32 мм</t>
  </si>
  <si>
    <t>кв.38-40 ГВС,ХВС п/п</t>
  </si>
  <si>
    <t>проверка технического состояния вентиляционных и дымовых каналов</t>
  </si>
  <si>
    <t>кв.1,3,4,6,7,8,15,18,22,24,26,27,32,36, 77,78,73,76,71</t>
  </si>
  <si>
    <t>кв.53</t>
  </si>
  <si>
    <t>ремонт подъезда 5-ти этажного</t>
  </si>
  <si>
    <t>1-й подъезд</t>
  </si>
  <si>
    <t>октябрь 2019г.</t>
  </si>
  <si>
    <t>проверка технического состояния вентиляционных каналов</t>
  </si>
  <si>
    <t>кв.19,40,48,70,72</t>
  </si>
  <si>
    <t>кв.12,34,39,41,52,61,68</t>
  </si>
  <si>
    <t>кв.22,44,45,49,55,57,66,69</t>
  </si>
  <si>
    <t>смена эл.счетчика в квартире ж/д</t>
  </si>
  <si>
    <t>кв.46</t>
  </si>
  <si>
    <t>установка перил в подъезде ж/д</t>
  </si>
  <si>
    <t>Ноябрь 2019г.</t>
  </si>
  <si>
    <t>ремонт входных групп в подъездах ж/д</t>
  </si>
  <si>
    <t xml:space="preserve">1,3,5-й подъезд </t>
  </si>
  <si>
    <t xml:space="preserve">ремонт козырька над подъездом </t>
  </si>
  <si>
    <t xml:space="preserve">5-й подъезд </t>
  </si>
  <si>
    <t>Декабрь 2019г.</t>
  </si>
  <si>
    <t>Работы по аварийному ремонту общего имущества МКД с января по декабрь 2019г.</t>
  </si>
  <si>
    <t>смена трубопровода ф 25 мм</t>
  </si>
  <si>
    <t>(банк) ЦО п/п</t>
  </si>
  <si>
    <t>смена трубопровода ф110,50 мм</t>
  </si>
  <si>
    <t>кв.19,22,70 (подвал) ЦК</t>
  </si>
  <si>
    <t>ремонт мягкой кровли отдельными местами на жилом доме (прошу снять с лицевого счета по статье т/р за август 2019г)</t>
  </si>
  <si>
    <t>ремонт мягкой кровли отдельными местами на жилом доме (прошу добавить в лицевой счет по статье т/р за август 2019г)</t>
  </si>
  <si>
    <t>Прошу снять с лиц.счета по статье т-р за июль 2019г.Замена арматуры на трубопроводе ГВС (кран ф 25мм)</t>
  </si>
  <si>
    <t>Прошу добавить в лиц.счет по статье т-р за июль 2019г.Замена арматуры на трубопроводе ГВС (кран ф 25мм)</t>
  </si>
  <si>
    <t>Прошу снять с лиц.счета по статье т-р за апрель 2019г. смена трубопровода ф 20мм</t>
  </si>
  <si>
    <t>смена крана шарового ф40(прошу добавить в лицевой счет по статье т/р за апрель 2019г.)</t>
  </si>
  <si>
    <t>подвал ГВС п/п</t>
  </si>
  <si>
    <t>смена трубопровода ф 20,32 мм (прошу снять с лицевого счета по статье т/р за сентябрь 2019г.)</t>
  </si>
  <si>
    <t>смена трубопровода ф 20,32 мм (прошу добавить в лицевой счет по статье т/р за сентябрь 2019г.)</t>
  </si>
  <si>
    <t>смена трубопровода ф 20,32 мм (прошу снять с лицевого счета по статье т/р за март 2019г.)</t>
  </si>
  <si>
    <t>смена трубопровода ф 20,32 мм (прошу добавить в лицевой счет по статье т/р за март 2019г.)</t>
  </si>
  <si>
    <t>ремонт козырька над подъездом (Прошу снять с лиц.счета по статье т-р за ноябрь 2019г.)</t>
  </si>
  <si>
    <t>ремонт козырька над подъездом (Прошу добавить в лиц.счет по статье т-р за ноябрь 2019г.)</t>
  </si>
  <si>
    <t>ремонт входных групп в подъездах ж/д (Прошу снять с лиц.счета по статье т-р за ноябрь 2019г.)</t>
  </si>
  <si>
    <t>ремонт входных групп в подъездах ж/д (Прошу добавить в лиц.счет по статье т-р за ноябрь 2019г.)</t>
  </si>
  <si>
    <t>Прошу снять с лиц.счета по статье т-р за декабрь 2019г. Смена трубопровода ф 25 мм</t>
  </si>
  <si>
    <t>Прошу добавить в лиц.счет по статье т-р за декабрь 2019г. Смена трубопровода ф 25 мм</t>
  </si>
  <si>
    <t>ВСЕГО</t>
  </si>
  <si>
    <t>установка крана шарового ф15мм</t>
  </si>
  <si>
    <t>Фрунзе 61</t>
  </si>
  <si>
    <t>кв.60 ХВС</t>
  </si>
  <si>
    <t>Т/О УУТЭ</t>
  </si>
  <si>
    <t>ЦО И ГВС</t>
  </si>
  <si>
    <t>ФЕВРАЛЬ 2019Г.</t>
  </si>
  <si>
    <t>апрель 2019г.</t>
  </si>
  <si>
    <t>май 2019г.</t>
  </si>
  <si>
    <t>закрытие отопительного периода</t>
  </si>
  <si>
    <t>слив воды из системы</t>
  </si>
  <si>
    <t>июнь 2019г.</t>
  </si>
  <si>
    <t>смена отвода ф110х45гр.</t>
  </si>
  <si>
    <t>подвал ЦК</t>
  </si>
  <si>
    <t xml:space="preserve">установка автоматических выключателей МОП </t>
  </si>
  <si>
    <t xml:space="preserve">ремонт электроосвещения (смена лампы) жилого дома в МОП </t>
  </si>
  <si>
    <t>1-й подъезд (с 1 по 5-й этаж)</t>
  </si>
  <si>
    <t>установка антимагнитных пломб (опломбировка ИПУ)</t>
  </si>
  <si>
    <t>Июль 2019г.</t>
  </si>
  <si>
    <t>техническое обслуживание УУТЭ</t>
  </si>
  <si>
    <t>Август 2019г.</t>
  </si>
  <si>
    <t xml:space="preserve">ремонт электроосвещения (смена ламп светодиодных) </t>
  </si>
  <si>
    <t>2-й подъезд 3-й этаж</t>
  </si>
  <si>
    <t xml:space="preserve">ремонт электроосвещения (замена автоматических выключателей) </t>
  </si>
  <si>
    <t>проверка индивидуальных приборов учета (ИПУ)</t>
  </si>
  <si>
    <r>
      <t>Ф</t>
    </r>
    <r>
      <rPr>
        <b/>
        <sz val="11"/>
        <rFont val="Arial"/>
        <family val="2"/>
      </rPr>
      <t>рунзе 61</t>
    </r>
  </si>
  <si>
    <t>ноябрь 2019г.</t>
  </si>
  <si>
    <t>перенавеска водосточных труб</t>
  </si>
  <si>
    <t xml:space="preserve">6-й подъезд </t>
  </si>
  <si>
    <t>декабрь 2019г.</t>
  </si>
  <si>
    <t>подготовка к запуску системы ЦО в ж/д</t>
  </si>
  <si>
    <r>
      <t>Ф</t>
    </r>
    <r>
      <rPr>
        <sz val="11"/>
        <rFont val="Arial"/>
        <family val="2"/>
      </rPr>
      <t>рунзе 61</t>
    </r>
  </si>
  <si>
    <t>Планово-профилактический ремонт оборудования</t>
  </si>
  <si>
    <t>смена отвода ф110х45гр.(прошу снять с лицевого счета по статье т/о за июнь 2019г.)</t>
  </si>
  <si>
    <t>Прошу снять с лиц.счета по статье т-о за ноябрь 2019г. (перенавеска водосточных труб)</t>
  </si>
  <si>
    <t>Прошу добавить в лиц.счет по статье т-о за ноябрь 2019г. (перенавеска водосточных труб)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</si>
</sst>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56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25"/>
      <name val="Arial"/>
      <family val="2"/>
    </font>
    <font>
      <b/>
      <sz val="11"/>
      <name val="Arial"/>
      <family val="2"/>
    </font>
    <font>
      <b/>
      <sz val="11"/>
      <color indexed="25"/>
      <name val="Arial"/>
      <family val="2"/>
    </font>
    <font>
      <b/>
      <sz val="11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11"/>
      <color indexed="53"/>
      <name val="Arial"/>
      <family val="2"/>
    </font>
    <font>
      <b/>
      <i/>
      <sz val="10"/>
      <name val="Arial"/>
      <family val="2"/>
    </font>
    <font>
      <b/>
      <sz val="11"/>
      <color indexed="9"/>
      <name val="Arial"/>
      <family val="2"/>
    </font>
    <font>
      <b/>
      <i/>
      <sz val="14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wrapText="1"/>
    </xf>
    <xf numFmtId="0" fontId="7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 wrapText="1"/>
    </xf>
    <xf numFmtId="0" fontId="10" fillId="36" borderId="10" xfId="0" applyNumberFormat="1" applyFont="1" applyFill="1" applyBorder="1" applyAlignment="1">
      <alignment horizontal="center" wrapText="1"/>
    </xf>
    <xf numFmtId="0" fontId="9" fillId="36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36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2" fillId="35" borderId="10" xfId="0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justify" wrapText="1"/>
    </xf>
    <xf numFmtId="0" fontId="10" fillId="0" borderId="10" xfId="0" applyNumberFormat="1" applyFont="1" applyBorder="1" applyAlignment="1">
      <alignment horizontal="justify" wrapText="1"/>
    </xf>
    <xf numFmtId="0" fontId="10" fillId="0" borderId="10" xfId="0" applyNumberFormat="1" applyFont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 wrapText="1"/>
    </xf>
    <xf numFmtId="0" fontId="1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/>
    </xf>
    <xf numFmtId="0" fontId="11" fillId="0" borderId="10" xfId="0" applyFont="1" applyBorder="1" applyAlignment="1">
      <alignment horizontal="center"/>
    </xf>
    <xf numFmtId="0" fontId="11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vertical="top"/>
    </xf>
    <xf numFmtId="0" fontId="13" fillId="36" borderId="10" xfId="0" applyFont="1" applyFill="1" applyBorder="1" applyAlignment="1">
      <alignment horizontal="center"/>
    </xf>
    <xf numFmtId="0" fontId="14" fillId="36" borderId="10" xfId="0" applyFont="1" applyFill="1" applyBorder="1" applyAlignment="1">
      <alignment horizontal="center" wrapText="1"/>
    </xf>
    <xf numFmtId="0" fontId="14" fillId="36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justify" wrapText="1"/>
    </xf>
    <xf numFmtId="0" fontId="15" fillId="0" borderId="10" xfId="0" applyNumberFormat="1" applyFont="1" applyBorder="1" applyAlignment="1">
      <alignment horizontal="center" wrapText="1"/>
    </xf>
    <xf numFmtId="0" fontId="12" fillId="37" borderId="0" xfId="0" applyFont="1" applyFill="1" applyAlignment="1">
      <alignment horizontal="center"/>
    </xf>
    <xf numFmtId="0" fontId="12" fillId="37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35" borderId="0" xfId="0" applyFill="1" applyAlignment="1">
      <alignment wrapText="1"/>
    </xf>
    <xf numFmtId="0" fontId="18" fillId="36" borderId="10" xfId="0" applyFont="1" applyFill="1" applyBorder="1" applyAlignment="1">
      <alignment horizontal="center" wrapText="1"/>
    </xf>
    <xf numFmtId="49" fontId="1" fillId="35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 wrapText="1"/>
    </xf>
    <xf numFmtId="0" fontId="12" fillId="38" borderId="10" xfId="0" applyFont="1" applyFill="1" applyBorder="1" applyAlignment="1">
      <alignment horizontal="center" wrapText="1"/>
    </xf>
    <xf numFmtId="0" fontId="3" fillId="38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49" fontId="2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5" fillId="36" borderId="10" xfId="0" applyFont="1" applyFill="1" applyBorder="1" applyAlignment="1">
      <alignment horizontal="center" wrapText="1"/>
    </xf>
    <xf numFmtId="0" fontId="13" fillId="38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7" fillId="38" borderId="10" xfId="0" applyFont="1" applyFill="1" applyBorder="1" applyAlignment="1">
      <alignment horizontal="center" wrapText="1"/>
    </xf>
    <xf numFmtId="0" fontId="10" fillId="38" borderId="10" xfId="0" applyFont="1" applyFill="1" applyBorder="1" applyAlignment="1">
      <alignment horizontal="center" wrapText="1"/>
    </xf>
    <xf numFmtId="0" fontId="12" fillId="35" borderId="0" xfId="0" applyFont="1" applyFill="1" applyAlignment="1">
      <alignment horizontal="center"/>
    </xf>
    <xf numFmtId="0" fontId="12" fillId="35" borderId="0" xfId="0" applyFont="1" applyFill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49" fontId="6" fillId="39" borderId="10" xfId="0" applyNumberFormat="1" applyFont="1" applyFill="1" applyBorder="1" applyAlignment="1">
      <alignment horizontal="center"/>
    </xf>
    <xf numFmtId="49" fontId="6" fillId="39" borderId="10" xfId="0" applyNumberFormat="1" applyFont="1" applyFill="1" applyBorder="1" applyAlignment="1">
      <alignment horizontal="center" wrapText="1"/>
    </xf>
    <xf numFmtId="0" fontId="19" fillId="40" borderId="10" xfId="0" applyFont="1" applyFill="1" applyBorder="1" applyAlignment="1">
      <alignment horizontal="center" wrapText="1"/>
    </xf>
    <xf numFmtId="0" fontId="6" fillId="39" borderId="10" xfId="0" applyNumberFormat="1" applyFont="1" applyFill="1" applyBorder="1" applyAlignment="1">
      <alignment horizontal="center" wrapText="1"/>
    </xf>
    <xf numFmtId="0" fontId="1" fillId="40" borderId="10" xfId="0" applyFont="1" applyFill="1" applyBorder="1" applyAlignment="1">
      <alignment horizontal="center" wrapText="1"/>
    </xf>
    <xf numFmtId="14" fontId="5" fillId="34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EEEEEE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6699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A1">
      <selection activeCell="L6" sqref="L6"/>
    </sheetView>
  </sheetViews>
  <sheetFormatPr defaultColWidth="11.57421875" defaultRowHeight="12.75"/>
  <cols>
    <col min="1" max="1" width="8.140625" style="0" customWidth="1"/>
    <col min="2" max="2" width="24.421875" style="0" customWidth="1"/>
    <col min="3" max="3" width="6.421875" style="0" customWidth="1"/>
    <col min="4" max="4" width="35.57421875" style="0" customWidth="1"/>
    <col min="5" max="5" width="20.140625" style="0" customWidth="1"/>
    <col min="6" max="6" width="19.28125" style="0" customWidth="1"/>
    <col min="7" max="7" width="19.00390625" style="0" customWidth="1"/>
    <col min="8" max="8" width="18.140625" style="0" customWidth="1"/>
    <col min="9" max="9" width="20.421875" style="0" customWidth="1"/>
    <col min="10" max="10" width="18.7109375" style="0" customWidth="1"/>
    <col min="11" max="11" width="20.140625" style="0" customWidth="1"/>
    <col min="12" max="12" width="18.00390625" style="0" customWidth="1"/>
  </cols>
  <sheetData>
    <row r="1" spans="1:12" ht="18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82" t="s">
        <v>1</v>
      </c>
      <c r="B3" s="83" t="s">
        <v>2</v>
      </c>
      <c r="C3" s="83"/>
      <c r="D3" s="79" t="s">
        <v>3</v>
      </c>
      <c r="E3" s="78" t="s">
        <v>4</v>
      </c>
      <c r="F3" s="78" t="s">
        <v>5</v>
      </c>
      <c r="G3" s="79" t="s">
        <v>6</v>
      </c>
      <c r="H3" s="79" t="s">
        <v>7</v>
      </c>
      <c r="I3" s="79" t="s">
        <v>8</v>
      </c>
      <c r="J3" s="78" t="s">
        <v>9</v>
      </c>
      <c r="K3" s="78" t="s">
        <v>10</v>
      </c>
      <c r="L3" s="78" t="s">
        <v>11</v>
      </c>
    </row>
    <row r="4" spans="1:12" ht="28.5" customHeight="1">
      <c r="A4" s="82"/>
      <c r="B4" s="4" t="s">
        <v>12</v>
      </c>
      <c r="C4" s="4" t="s">
        <v>13</v>
      </c>
      <c r="D4" s="79"/>
      <c r="E4" s="79"/>
      <c r="F4" s="78"/>
      <c r="G4" s="79"/>
      <c r="H4" s="79"/>
      <c r="I4" s="79"/>
      <c r="J4" s="79"/>
      <c r="K4" s="79"/>
      <c r="L4" s="78"/>
    </row>
    <row r="5" spans="1:12" ht="15.75">
      <c r="A5" s="5"/>
      <c r="B5" s="6" t="s">
        <v>14</v>
      </c>
      <c r="C5" s="7" t="s">
        <v>15</v>
      </c>
      <c r="D5" s="5"/>
      <c r="E5" s="5"/>
      <c r="F5" s="5"/>
      <c r="G5" s="5"/>
      <c r="H5" s="5"/>
      <c r="I5" s="5"/>
      <c r="J5" s="5"/>
      <c r="K5" s="5"/>
      <c r="L5" s="89">
        <v>43040</v>
      </c>
    </row>
    <row r="6" spans="1:12" ht="15.75">
      <c r="A6" s="5"/>
      <c r="B6" s="80" t="s">
        <v>16</v>
      </c>
      <c r="C6" s="80"/>
      <c r="D6" s="80"/>
      <c r="E6">
        <v>133849.08</v>
      </c>
      <c r="F6">
        <v>55177.64</v>
      </c>
      <c r="G6">
        <v>1212980.504</v>
      </c>
      <c r="H6">
        <v>1191540.796</v>
      </c>
      <c r="I6">
        <v>1024835</v>
      </c>
      <c r="J6">
        <v>221883.44</v>
      </c>
      <c r="K6">
        <v>155288.7878</v>
      </c>
      <c r="L6" s="9"/>
    </row>
  </sheetData>
  <sheetProtection selectLockedCells="1" selectUnlockedCells="1"/>
  <mergeCells count="13">
    <mergeCell ref="H3:H4"/>
    <mergeCell ref="I3:I4"/>
    <mergeCell ref="J3:J4"/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34"/>
  <sheetViews>
    <sheetView zoomScale="80" zoomScaleNormal="80" zoomScalePageLayoutView="0" workbookViewId="0" topLeftCell="A125">
      <selection activeCell="E135" sqref="E135"/>
    </sheetView>
  </sheetViews>
  <sheetFormatPr defaultColWidth="11.57421875" defaultRowHeight="12.75"/>
  <cols>
    <col min="1" max="1" width="9.57421875" style="0" customWidth="1"/>
    <col min="2" max="2" width="39.140625" style="10" customWidth="1"/>
    <col min="3" max="3" width="28.57421875" style="0" customWidth="1"/>
    <col min="4" max="4" width="40.7109375" style="0" customWidth="1"/>
    <col min="5" max="5" width="16.57421875" style="0" customWidth="1"/>
  </cols>
  <sheetData>
    <row r="1" spans="1:5" ht="31.5" customHeight="1">
      <c r="A1" s="85" t="s">
        <v>17</v>
      </c>
      <c r="B1" s="85"/>
      <c r="C1" s="85"/>
      <c r="D1" s="85"/>
      <c r="E1" s="85"/>
    </row>
    <row r="2" spans="1:5" ht="28.5" customHeight="1">
      <c r="A2" s="11" t="s">
        <v>1</v>
      </c>
      <c r="B2" s="12" t="s">
        <v>18</v>
      </c>
      <c r="C2" s="12" t="s">
        <v>2</v>
      </c>
      <c r="D2" s="12" t="s">
        <v>19</v>
      </c>
      <c r="E2" s="12" t="s">
        <v>20</v>
      </c>
    </row>
    <row r="3" spans="1:5" ht="52.5" customHeight="1">
      <c r="A3" s="13">
        <v>1</v>
      </c>
      <c r="B3" s="14" t="s">
        <v>21</v>
      </c>
      <c r="C3" s="13" t="s">
        <v>22</v>
      </c>
      <c r="D3" s="14" t="s">
        <v>23</v>
      </c>
      <c r="E3" s="15">
        <f>12802.73</f>
        <v>12802.73</v>
      </c>
    </row>
    <row r="4" spans="1:5" ht="57.75" customHeight="1">
      <c r="A4" s="13">
        <v>2</v>
      </c>
      <c r="B4" s="14" t="s">
        <v>24</v>
      </c>
      <c r="C4" s="13" t="s">
        <v>22</v>
      </c>
      <c r="D4" s="14" t="s">
        <v>25</v>
      </c>
      <c r="E4" s="15">
        <f>6018.37</f>
        <v>6018.37</v>
      </c>
    </row>
    <row r="5" spans="1:5" ht="51.75" customHeight="1">
      <c r="A5" s="13">
        <v>3</v>
      </c>
      <c r="B5" s="14" t="s">
        <v>26</v>
      </c>
      <c r="C5" s="13" t="s">
        <v>22</v>
      </c>
      <c r="D5" s="14" t="s">
        <v>27</v>
      </c>
      <c r="E5" s="15">
        <f>1274.32</f>
        <v>1274.32</v>
      </c>
    </row>
    <row r="6" spans="1:5" ht="55.5" customHeight="1">
      <c r="A6" s="13">
        <v>4</v>
      </c>
      <c r="B6" s="13" t="s">
        <v>24</v>
      </c>
      <c r="C6" s="13" t="s">
        <v>22</v>
      </c>
      <c r="D6" s="13" t="s">
        <v>28</v>
      </c>
      <c r="E6" s="16">
        <f>33740.07</f>
        <v>33740.07</v>
      </c>
    </row>
    <row r="7" spans="1:5" ht="47.25" customHeight="1">
      <c r="A7" s="17">
        <v>5</v>
      </c>
      <c r="B7" s="17" t="s">
        <v>29</v>
      </c>
      <c r="C7" s="17" t="s">
        <v>22</v>
      </c>
      <c r="D7" s="17"/>
      <c r="E7" s="18">
        <f>-43610.48</f>
        <v>-43610.48</v>
      </c>
    </row>
    <row r="8" spans="1:5" ht="21" customHeight="1">
      <c r="A8" s="13">
        <v>6</v>
      </c>
      <c r="B8" s="13" t="s">
        <v>30</v>
      </c>
      <c r="C8" s="13" t="s">
        <v>22</v>
      </c>
      <c r="D8" s="13" t="s">
        <v>31</v>
      </c>
      <c r="E8" s="16">
        <f>6437.2</f>
        <v>6437.2</v>
      </c>
    </row>
    <row r="9" spans="1:5" ht="31.5" customHeight="1">
      <c r="A9" s="13">
        <v>7</v>
      </c>
      <c r="B9" s="19" t="s">
        <v>32</v>
      </c>
      <c r="C9" s="13" t="s">
        <v>22</v>
      </c>
      <c r="D9" s="13" t="s">
        <v>33</v>
      </c>
      <c r="E9" s="16">
        <v>1640.08</v>
      </c>
    </row>
    <row r="10" spans="1:5" ht="15">
      <c r="A10" s="20"/>
      <c r="B10" s="20" t="s">
        <v>34</v>
      </c>
      <c r="C10" s="20"/>
      <c r="D10" s="20"/>
      <c r="E10" s="20">
        <f>SUM(E3:E9)</f>
        <v>18302.289999999994</v>
      </c>
    </row>
    <row r="11" spans="1:5" ht="24" customHeight="1">
      <c r="A11" s="84" t="s">
        <v>35</v>
      </c>
      <c r="B11" s="84"/>
      <c r="C11" s="84"/>
      <c r="D11" s="84"/>
      <c r="E11" s="84"/>
    </row>
    <row r="12" spans="1:5" ht="15.75">
      <c r="A12" s="11" t="s">
        <v>1</v>
      </c>
      <c r="B12" s="12" t="s">
        <v>18</v>
      </c>
      <c r="C12" s="21" t="s">
        <v>2</v>
      </c>
      <c r="D12" s="21" t="s">
        <v>19</v>
      </c>
      <c r="E12" s="21" t="s">
        <v>20</v>
      </c>
    </row>
    <row r="13" spans="1:5" ht="14.25">
      <c r="A13" s="22">
        <v>1</v>
      </c>
      <c r="B13" s="23"/>
      <c r="C13" s="22"/>
      <c r="D13" s="22"/>
      <c r="E13" s="22"/>
    </row>
    <row r="14" spans="1:5" ht="14.25">
      <c r="A14" s="22">
        <v>2</v>
      </c>
      <c r="B14" s="24"/>
      <c r="C14" s="22"/>
      <c r="D14" s="25"/>
      <c r="E14" s="25"/>
    </row>
    <row r="15" spans="1:5" ht="14.25">
      <c r="A15" s="22"/>
      <c r="B15" s="13"/>
      <c r="C15" s="13"/>
      <c r="D15" s="13"/>
      <c r="E15" s="16"/>
    </row>
    <row r="16" spans="1:5" ht="15">
      <c r="A16" s="26"/>
      <c r="B16" s="20" t="s">
        <v>34</v>
      </c>
      <c r="C16" s="26"/>
      <c r="D16" s="26"/>
      <c r="E16" s="26">
        <f>E13+E14+E15</f>
        <v>0</v>
      </c>
    </row>
    <row r="17" spans="1:5" ht="15">
      <c r="A17" s="27"/>
      <c r="B17" s="28"/>
      <c r="C17" s="27"/>
      <c r="D17" s="27"/>
      <c r="E17" s="27"/>
    </row>
    <row r="18" spans="1:5" ht="9" customHeight="1">
      <c r="A18" s="27"/>
      <c r="B18" s="28"/>
      <c r="C18" s="27"/>
      <c r="D18" s="27"/>
      <c r="E18" s="27"/>
    </row>
    <row r="19" spans="1:5" ht="34.5" customHeight="1">
      <c r="A19" s="85" t="s">
        <v>36</v>
      </c>
      <c r="B19" s="85"/>
      <c r="C19" s="85"/>
      <c r="D19" s="85"/>
      <c r="E19" s="85"/>
    </row>
    <row r="20" spans="1:5" ht="15.75">
      <c r="A20" s="11" t="s">
        <v>1</v>
      </c>
      <c r="B20" s="12" t="s">
        <v>18</v>
      </c>
      <c r="C20" s="21" t="s">
        <v>2</v>
      </c>
      <c r="D20" s="21" t="s">
        <v>19</v>
      </c>
      <c r="E20" s="21" t="s">
        <v>20</v>
      </c>
    </row>
    <row r="21" spans="1:5" ht="28.5">
      <c r="A21" s="13">
        <v>1</v>
      </c>
      <c r="B21" s="14" t="s">
        <v>37</v>
      </c>
      <c r="C21" s="22" t="s">
        <v>22</v>
      </c>
      <c r="D21" s="13" t="s">
        <v>38</v>
      </c>
      <c r="E21" s="13">
        <f>11386.35</f>
        <v>11386.35</v>
      </c>
    </row>
    <row r="22" spans="1:5" ht="15">
      <c r="A22" s="13">
        <v>2</v>
      </c>
      <c r="B22" s="29" t="s">
        <v>39</v>
      </c>
      <c r="C22" s="22" t="s">
        <v>22</v>
      </c>
      <c r="D22" s="14" t="s">
        <v>40</v>
      </c>
      <c r="E22" s="14">
        <f>7395.68</f>
        <v>7395.68</v>
      </c>
    </row>
    <row r="23" spans="1:5" ht="15">
      <c r="A23" s="13"/>
      <c r="B23" s="29" t="s">
        <v>39</v>
      </c>
      <c r="C23" s="22" t="s">
        <v>22</v>
      </c>
      <c r="D23" s="14" t="s">
        <v>41</v>
      </c>
      <c r="E23" s="14">
        <f>7406.7</f>
        <v>7406.7</v>
      </c>
    </row>
    <row r="24" spans="1:5" ht="15">
      <c r="A24" s="13"/>
      <c r="B24" s="29"/>
      <c r="C24" s="13"/>
      <c r="D24" s="14"/>
      <c r="E24" s="14"/>
    </row>
    <row r="25" spans="1:5" ht="15">
      <c r="A25" s="20"/>
      <c r="B25" s="20" t="s">
        <v>34</v>
      </c>
      <c r="C25" s="20"/>
      <c r="D25" s="20"/>
      <c r="E25" s="20">
        <f>SUM(E20:E24)</f>
        <v>26188.73</v>
      </c>
    </row>
    <row r="26" spans="1:5" ht="15">
      <c r="A26" s="27"/>
      <c r="B26" s="28"/>
      <c r="C26" s="27"/>
      <c r="D26" s="27"/>
      <c r="E26" s="27"/>
    </row>
    <row r="27" spans="1:5" ht="15">
      <c r="A27" s="27"/>
      <c r="B27" s="28"/>
      <c r="C27" s="27"/>
      <c r="D27" s="27"/>
      <c r="E27" s="27"/>
    </row>
    <row r="28" spans="1:5" ht="18">
      <c r="A28" s="84" t="s">
        <v>42</v>
      </c>
      <c r="B28" s="84"/>
      <c r="C28" s="84"/>
      <c r="D28" s="84"/>
      <c r="E28" s="84"/>
    </row>
    <row r="29" spans="1:5" ht="15.75">
      <c r="A29" s="11" t="s">
        <v>1</v>
      </c>
      <c r="B29" s="12" t="s">
        <v>18</v>
      </c>
      <c r="C29" s="21" t="s">
        <v>2</v>
      </c>
      <c r="D29" s="21" t="s">
        <v>19</v>
      </c>
      <c r="E29" s="21" t="s">
        <v>20</v>
      </c>
    </row>
    <row r="30" spans="1:5" ht="14.25">
      <c r="A30" s="22">
        <v>1</v>
      </c>
      <c r="B30" s="13" t="s">
        <v>43</v>
      </c>
      <c r="C30" s="22" t="s">
        <v>22</v>
      </c>
      <c r="D30" s="22" t="s">
        <v>44</v>
      </c>
      <c r="E30" s="22">
        <v>4505.62</v>
      </c>
    </row>
    <row r="31" spans="1:5" ht="15">
      <c r="A31" s="22">
        <v>2</v>
      </c>
      <c r="B31" s="29"/>
      <c r="C31" s="13"/>
      <c r="D31" s="14"/>
      <c r="E31" s="14"/>
    </row>
    <row r="32" spans="1:5" ht="15">
      <c r="A32" s="26"/>
      <c r="B32" s="20" t="s">
        <v>34</v>
      </c>
      <c r="C32" s="26"/>
      <c r="D32" s="26"/>
      <c r="E32" s="26">
        <f>E30+E31</f>
        <v>4505.62</v>
      </c>
    </row>
    <row r="33" spans="1:5" ht="15">
      <c r="A33" s="27"/>
      <c r="B33" s="28"/>
      <c r="C33" s="27"/>
      <c r="D33" s="27"/>
      <c r="E33" s="27"/>
    </row>
    <row r="34" spans="1:5" ht="18" customHeight="1">
      <c r="A34" s="85" t="s">
        <v>45</v>
      </c>
      <c r="B34" s="85"/>
      <c r="C34" s="85"/>
      <c r="D34" s="85"/>
      <c r="E34" s="85"/>
    </row>
    <row r="35" spans="1:5" ht="15.75">
      <c r="A35" s="11" t="s">
        <v>1</v>
      </c>
      <c r="B35" s="12" t="s">
        <v>18</v>
      </c>
      <c r="C35" s="21" t="s">
        <v>2</v>
      </c>
      <c r="D35" s="21" t="s">
        <v>19</v>
      </c>
      <c r="E35" s="21" t="s">
        <v>20</v>
      </c>
    </row>
    <row r="36" spans="1:5" ht="15">
      <c r="A36" s="22">
        <v>1</v>
      </c>
      <c r="B36" s="29"/>
      <c r="C36" s="13"/>
      <c r="D36" s="14"/>
      <c r="E36" s="14"/>
    </row>
    <row r="37" spans="1:5" ht="15">
      <c r="A37" s="22">
        <v>2</v>
      </c>
      <c r="B37" s="29"/>
      <c r="C37" s="13" t="s">
        <v>22</v>
      </c>
      <c r="D37" s="14"/>
      <c r="E37" s="14"/>
    </row>
    <row r="38" spans="1:5" ht="15">
      <c r="A38" s="26"/>
      <c r="B38" s="20" t="s">
        <v>34</v>
      </c>
      <c r="C38" s="26"/>
      <c r="D38" s="26"/>
      <c r="E38" s="26">
        <f>E36+E37</f>
        <v>0</v>
      </c>
    </row>
    <row r="39" spans="1:5" ht="12.75">
      <c r="A39" s="8"/>
      <c r="B39" s="30"/>
      <c r="C39" s="8"/>
      <c r="D39" s="8"/>
      <c r="E39" s="8"/>
    </row>
    <row r="40" spans="1:5" ht="18">
      <c r="A40" s="84" t="s">
        <v>46</v>
      </c>
      <c r="B40" s="84"/>
      <c r="C40" s="84"/>
      <c r="D40" s="84"/>
      <c r="E40" s="84"/>
    </row>
    <row r="41" spans="1:5" ht="15.75">
      <c r="A41" s="11" t="s">
        <v>1</v>
      </c>
      <c r="B41" s="12" t="s">
        <v>18</v>
      </c>
      <c r="C41" s="21" t="s">
        <v>2</v>
      </c>
      <c r="D41" s="21" t="s">
        <v>19</v>
      </c>
      <c r="E41" s="21" t="s">
        <v>20</v>
      </c>
    </row>
    <row r="42" spans="1:5" ht="14.25">
      <c r="A42" s="22">
        <v>1</v>
      </c>
      <c r="B42" s="13" t="s">
        <v>47</v>
      </c>
      <c r="C42" s="22" t="s">
        <v>22</v>
      </c>
      <c r="D42" s="22"/>
      <c r="E42" s="22">
        <f>6330</f>
        <v>6330</v>
      </c>
    </row>
    <row r="43" spans="1:5" ht="28.5">
      <c r="A43" s="22">
        <v>2</v>
      </c>
      <c r="B43" s="14" t="s">
        <v>48</v>
      </c>
      <c r="C43" s="14" t="s">
        <v>22</v>
      </c>
      <c r="D43" s="13" t="s">
        <v>49</v>
      </c>
      <c r="E43" s="13">
        <v>1570.4</v>
      </c>
    </row>
    <row r="44" spans="1:5" ht="14.25">
      <c r="A44" s="22">
        <v>3</v>
      </c>
      <c r="B44" s="14" t="s">
        <v>50</v>
      </c>
      <c r="C44" s="14" t="s">
        <v>22</v>
      </c>
      <c r="D44" s="14" t="s">
        <v>51</v>
      </c>
      <c r="E44" s="14">
        <f>1952.78</f>
        <v>1952.78</v>
      </c>
    </row>
    <row r="45" spans="1:5" ht="14.25">
      <c r="A45" s="22">
        <v>4</v>
      </c>
      <c r="B45" s="14" t="s">
        <v>50</v>
      </c>
      <c r="C45" s="14" t="s">
        <v>22</v>
      </c>
      <c r="D45" s="14" t="s">
        <v>52</v>
      </c>
      <c r="E45" s="14">
        <f>1952.78</f>
        <v>1952.78</v>
      </c>
    </row>
    <row r="46" spans="1:5" ht="14.25">
      <c r="A46" s="22">
        <v>5</v>
      </c>
      <c r="B46" s="14" t="s">
        <v>50</v>
      </c>
      <c r="C46" s="14" t="s">
        <v>22</v>
      </c>
      <c r="D46" s="14" t="s">
        <v>53</v>
      </c>
      <c r="E46" s="14">
        <f>1952.78</f>
        <v>1952.78</v>
      </c>
    </row>
    <row r="47" spans="1:5" ht="14.25">
      <c r="A47" s="22">
        <v>6</v>
      </c>
      <c r="B47" s="14" t="s">
        <v>50</v>
      </c>
      <c r="C47" s="14" t="s">
        <v>22</v>
      </c>
      <c r="D47" s="14" t="s">
        <v>54</v>
      </c>
      <c r="E47" s="14">
        <f>1952.78</f>
        <v>1952.78</v>
      </c>
    </row>
    <row r="48" spans="1:5" ht="14.25">
      <c r="A48" s="22">
        <v>7</v>
      </c>
      <c r="B48" s="14" t="s">
        <v>55</v>
      </c>
      <c r="C48" s="14" t="s">
        <v>22</v>
      </c>
      <c r="D48" s="14" t="s">
        <v>49</v>
      </c>
      <c r="E48" s="14">
        <f>1952.78</f>
        <v>1952.78</v>
      </c>
    </row>
    <row r="49" spans="1:5" ht="14.25">
      <c r="A49" s="22">
        <v>8</v>
      </c>
      <c r="B49" s="14"/>
      <c r="C49" s="14"/>
      <c r="D49" s="14"/>
      <c r="E49" s="14"/>
    </row>
    <row r="50" spans="1:5" ht="14.25">
      <c r="A50" s="22">
        <v>9</v>
      </c>
      <c r="B50" s="14"/>
      <c r="C50" s="14"/>
      <c r="D50" s="14"/>
      <c r="E50" s="14"/>
    </row>
    <row r="51" spans="1:5" ht="14.25">
      <c r="A51" s="22">
        <v>10</v>
      </c>
      <c r="B51" s="14"/>
      <c r="C51" s="14"/>
      <c r="D51" s="14"/>
      <c r="E51" s="14"/>
    </row>
    <row r="52" spans="1:5" ht="14.25">
      <c r="A52" s="22">
        <v>11</v>
      </c>
      <c r="B52" s="14"/>
      <c r="C52" s="14"/>
      <c r="D52" s="14"/>
      <c r="E52" s="14"/>
    </row>
    <row r="53" spans="1:5" ht="15">
      <c r="A53" s="26"/>
      <c r="B53" s="20" t="s">
        <v>34</v>
      </c>
      <c r="C53" s="26"/>
      <c r="D53" s="26"/>
      <c r="E53" s="26">
        <f>SUM(E42:E52)</f>
        <v>17664.300000000003</v>
      </c>
    </row>
    <row r="54" spans="1:5" ht="12.75">
      <c r="A54" s="8"/>
      <c r="B54" s="30"/>
      <c r="C54" s="8"/>
      <c r="D54" s="8"/>
      <c r="E54" s="8"/>
    </row>
    <row r="55" spans="1:5" ht="18">
      <c r="A55" s="84" t="s">
        <v>56</v>
      </c>
      <c r="B55" s="84"/>
      <c r="C55" s="84"/>
      <c r="D55" s="84"/>
      <c r="E55" s="84"/>
    </row>
    <row r="56" spans="1:5" ht="15.75">
      <c r="A56" s="11" t="s">
        <v>1</v>
      </c>
      <c r="B56" s="12" t="s">
        <v>18</v>
      </c>
      <c r="C56" s="21" t="s">
        <v>2</v>
      </c>
      <c r="D56" s="21" t="s">
        <v>19</v>
      </c>
      <c r="E56" s="21" t="s">
        <v>20</v>
      </c>
    </row>
    <row r="57" spans="1:5" ht="14.25">
      <c r="A57" s="22">
        <v>1</v>
      </c>
      <c r="B57" s="31"/>
      <c r="C57" s="22"/>
      <c r="D57" s="13"/>
      <c r="E57" s="13"/>
    </row>
    <row r="58" spans="1:5" ht="28.5">
      <c r="A58" s="22">
        <v>2</v>
      </c>
      <c r="B58" s="32" t="s">
        <v>57</v>
      </c>
      <c r="C58" s="22" t="s">
        <v>22</v>
      </c>
      <c r="D58" s="14"/>
      <c r="E58" s="14">
        <f>5496.03</f>
        <v>5496.03</v>
      </c>
    </row>
    <row r="59" spans="1:5" ht="14.25">
      <c r="A59" s="22">
        <v>3</v>
      </c>
      <c r="B59" s="32"/>
      <c r="C59" s="22"/>
      <c r="D59" s="14"/>
      <c r="E59" s="14"/>
    </row>
    <row r="60" spans="1:5" ht="14.25">
      <c r="A60" s="22">
        <v>4</v>
      </c>
      <c r="B60" s="32"/>
      <c r="C60" s="14"/>
      <c r="D60" s="14"/>
      <c r="E60" s="14"/>
    </row>
    <row r="61" spans="1:5" ht="14.25">
      <c r="A61" s="22">
        <v>5</v>
      </c>
      <c r="B61" s="32"/>
      <c r="C61" s="14"/>
      <c r="D61" s="14"/>
      <c r="E61" s="14"/>
    </row>
    <row r="62" spans="1:5" ht="14.25">
      <c r="A62" s="22">
        <v>6</v>
      </c>
      <c r="B62" s="32"/>
      <c r="C62" s="14"/>
      <c r="D62" s="14"/>
      <c r="E62" s="14"/>
    </row>
    <row r="63" spans="1:5" ht="14.25">
      <c r="A63" s="22">
        <v>7</v>
      </c>
      <c r="B63" s="13"/>
      <c r="C63" s="13"/>
      <c r="D63" s="13"/>
      <c r="E63" s="13"/>
    </row>
    <row r="64" spans="1:5" ht="14.25">
      <c r="A64" s="22">
        <v>8</v>
      </c>
      <c r="B64" s="13"/>
      <c r="C64" s="13"/>
      <c r="D64" s="13"/>
      <c r="E64" s="13"/>
    </row>
    <row r="65" spans="1:5" ht="14.25">
      <c r="A65" s="22">
        <v>9</v>
      </c>
      <c r="B65" s="13"/>
      <c r="C65" s="14"/>
      <c r="D65" s="13"/>
      <c r="E65" s="13"/>
    </row>
    <row r="66" spans="1:5" ht="15">
      <c r="A66" s="26"/>
      <c r="B66" s="20" t="s">
        <v>34</v>
      </c>
      <c r="C66" s="26"/>
      <c r="D66" s="26"/>
      <c r="E66" s="26">
        <f>SUM(E57:E65)</f>
        <v>5496.03</v>
      </c>
    </row>
    <row r="67" spans="1:5" ht="15">
      <c r="A67" s="27"/>
      <c r="B67" s="28"/>
      <c r="C67" s="27"/>
      <c r="D67" s="27"/>
      <c r="E67" s="27"/>
    </row>
    <row r="68" spans="1:5" ht="15">
      <c r="A68" s="27"/>
      <c r="B68" s="28"/>
      <c r="C68" s="27"/>
      <c r="D68" s="27"/>
      <c r="E68" s="27"/>
    </row>
    <row r="69" spans="1:5" ht="18">
      <c r="A69" s="84" t="s">
        <v>58</v>
      </c>
      <c r="B69" s="84"/>
      <c r="C69" s="84"/>
      <c r="D69" s="84"/>
      <c r="E69" s="84"/>
    </row>
    <row r="70" spans="1:5" ht="15.75">
      <c r="A70" s="11" t="s">
        <v>1</v>
      </c>
      <c r="B70" s="12" t="s">
        <v>18</v>
      </c>
      <c r="C70" s="21" t="s">
        <v>2</v>
      </c>
      <c r="D70" s="21" t="s">
        <v>19</v>
      </c>
      <c r="E70" s="21" t="s">
        <v>20</v>
      </c>
    </row>
    <row r="71" spans="1:5" ht="36.75" customHeight="1">
      <c r="A71" s="22">
        <v>1</v>
      </c>
      <c r="B71" s="31" t="s">
        <v>59</v>
      </c>
      <c r="C71" s="13" t="s">
        <v>22</v>
      </c>
      <c r="D71" s="13"/>
      <c r="E71" s="13">
        <v>41805.95</v>
      </c>
    </row>
    <row r="72" spans="1:5" ht="38.25" customHeight="1">
      <c r="A72" s="22">
        <v>2</v>
      </c>
      <c r="B72" s="31" t="s">
        <v>60</v>
      </c>
      <c r="C72" s="14" t="s">
        <v>22</v>
      </c>
      <c r="D72" s="13"/>
      <c r="E72" s="13">
        <v>3891.29</v>
      </c>
    </row>
    <row r="73" spans="1:5" ht="48" customHeight="1">
      <c r="A73" s="22">
        <v>3</v>
      </c>
      <c r="B73" s="32" t="s">
        <v>61</v>
      </c>
      <c r="C73" s="22" t="s">
        <v>22</v>
      </c>
      <c r="D73" s="14" t="s">
        <v>62</v>
      </c>
      <c r="E73" s="14">
        <v>4748.53</v>
      </c>
    </row>
    <row r="74" spans="1:5" ht="14.25">
      <c r="A74" s="22"/>
      <c r="B74" s="32"/>
      <c r="C74" s="14" t="s">
        <v>63</v>
      </c>
      <c r="D74" s="14"/>
      <c r="E74" s="14"/>
    </row>
    <row r="75" spans="1:5" ht="14.25">
      <c r="A75" s="22"/>
      <c r="B75" s="32"/>
      <c r="C75" s="14" t="s">
        <v>63</v>
      </c>
      <c r="D75" s="14"/>
      <c r="E75" s="14"/>
    </row>
    <row r="76" spans="1:5" ht="14.25">
      <c r="A76" s="22"/>
      <c r="B76" s="32"/>
      <c r="C76" s="14" t="s">
        <v>63</v>
      </c>
      <c r="D76" s="14"/>
      <c r="E76" s="14"/>
    </row>
    <row r="77" spans="1:5" ht="15">
      <c r="A77" s="26"/>
      <c r="B77" s="20" t="s">
        <v>34</v>
      </c>
      <c r="C77" s="26"/>
      <c r="D77" s="26"/>
      <c r="E77" s="26">
        <f>SUM(E71:E76)</f>
        <v>50445.77</v>
      </c>
    </row>
    <row r="78" spans="1:5" ht="15">
      <c r="A78" s="27"/>
      <c r="B78" s="28"/>
      <c r="C78" s="27"/>
      <c r="D78" s="27"/>
      <c r="E78" s="27"/>
    </row>
    <row r="79" spans="1:5" ht="18">
      <c r="A79" s="84" t="s">
        <v>64</v>
      </c>
      <c r="B79" s="84"/>
      <c r="C79" s="84"/>
      <c r="D79" s="84"/>
      <c r="E79" s="84"/>
    </row>
    <row r="80" spans="1:5" ht="15.75">
      <c r="A80" s="11" t="s">
        <v>1</v>
      </c>
      <c r="B80" s="12" t="s">
        <v>18</v>
      </c>
      <c r="C80" s="21" t="s">
        <v>2</v>
      </c>
      <c r="D80" s="21" t="s">
        <v>19</v>
      </c>
      <c r="E80" s="21" t="s">
        <v>20</v>
      </c>
    </row>
    <row r="81" spans="1:5" ht="24.75" customHeight="1">
      <c r="A81" s="22">
        <v>1</v>
      </c>
      <c r="B81" s="13" t="s">
        <v>65</v>
      </c>
      <c r="C81" s="22" t="s">
        <v>22</v>
      </c>
      <c r="D81" s="13" t="s">
        <v>66</v>
      </c>
      <c r="E81" s="13">
        <v>7622.16</v>
      </c>
    </row>
    <row r="82" spans="1:5" ht="46.5" customHeight="1">
      <c r="A82" s="22">
        <v>2</v>
      </c>
      <c r="B82" s="32" t="s">
        <v>67</v>
      </c>
      <c r="C82" s="22" t="s">
        <v>22</v>
      </c>
      <c r="D82" s="14" t="s">
        <v>68</v>
      </c>
      <c r="E82" s="14">
        <v>4149.6</v>
      </c>
    </row>
    <row r="83" spans="1:5" ht="51.75" customHeight="1">
      <c r="A83" s="22">
        <v>3</v>
      </c>
      <c r="B83" s="32" t="s">
        <v>67</v>
      </c>
      <c r="C83" s="22" t="s">
        <v>22</v>
      </c>
      <c r="D83" s="14" t="s">
        <v>69</v>
      </c>
      <c r="E83" s="14">
        <v>1487.2</v>
      </c>
    </row>
    <row r="84" spans="1:5" ht="14.25">
      <c r="A84" s="22">
        <v>4</v>
      </c>
      <c r="B84" s="32" t="s">
        <v>70</v>
      </c>
      <c r="C84" s="14" t="s">
        <v>63</v>
      </c>
      <c r="D84" s="14" t="s">
        <v>71</v>
      </c>
      <c r="E84" s="14">
        <v>101942.88</v>
      </c>
    </row>
    <row r="85" spans="1:5" ht="14.25">
      <c r="A85" s="22"/>
      <c r="B85" s="32"/>
      <c r="C85" s="14" t="s">
        <v>63</v>
      </c>
      <c r="D85" s="14"/>
      <c r="E85" s="14"/>
    </row>
    <row r="86" spans="1:5" ht="14.25">
      <c r="A86" s="22"/>
      <c r="B86" s="32"/>
      <c r="C86" s="14" t="s">
        <v>63</v>
      </c>
      <c r="D86" s="14"/>
      <c r="E86" s="14"/>
    </row>
    <row r="87" spans="1:5" ht="15">
      <c r="A87" s="26"/>
      <c r="B87" s="20" t="s">
        <v>34</v>
      </c>
      <c r="C87" s="26"/>
      <c r="D87" s="26"/>
      <c r="E87" s="26">
        <f>SUM(E81:E86)</f>
        <v>115201.84000000001</v>
      </c>
    </row>
    <row r="88" spans="1:5" ht="15">
      <c r="A88" s="27"/>
      <c r="B88" s="28"/>
      <c r="C88" s="27"/>
      <c r="D88" s="27"/>
      <c r="E88" s="27"/>
    </row>
    <row r="89" spans="1:5" ht="18">
      <c r="A89" s="84" t="s">
        <v>72</v>
      </c>
      <c r="B89" s="84"/>
      <c r="C89" s="84"/>
      <c r="D89" s="84"/>
      <c r="E89" s="84"/>
    </row>
    <row r="90" spans="1:5" ht="15.75">
      <c r="A90" s="11" t="s">
        <v>1</v>
      </c>
      <c r="B90" s="12" t="s">
        <v>18</v>
      </c>
      <c r="C90" s="21" t="s">
        <v>2</v>
      </c>
      <c r="D90" s="21" t="s">
        <v>19</v>
      </c>
      <c r="E90" s="21" t="s">
        <v>20</v>
      </c>
    </row>
    <row r="91" spans="1:5" ht="31.5" customHeight="1">
      <c r="A91" s="22">
        <v>1</v>
      </c>
      <c r="B91" s="23" t="s">
        <v>73</v>
      </c>
      <c r="C91" s="22" t="s">
        <v>22</v>
      </c>
      <c r="D91" s="22" t="s">
        <v>74</v>
      </c>
      <c r="E91" s="22">
        <v>1466.4</v>
      </c>
    </row>
    <row r="92" spans="1:5" ht="32.25" customHeight="1">
      <c r="A92" s="22">
        <v>2</v>
      </c>
      <c r="B92" s="23" t="s">
        <v>73</v>
      </c>
      <c r="C92" s="22" t="s">
        <v>22</v>
      </c>
      <c r="D92" s="14" t="s">
        <v>75</v>
      </c>
      <c r="E92" s="14">
        <v>1237.6</v>
      </c>
    </row>
    <row r="93" spans="1:5" ht="35.25" customHeight="1">
      <c r="A93" s="22">
        <v>3</v>
      </c>
      <c r="B93" s="23" t="s">
        <v>73</v>
      </c>
      <c r="C93" s="14" t="s">
        <v>22</v>
      </c>
      <c r="D93" s="22" t="s">
        <v>76</v>
      </c>
      <c r="E93" s="22">
        <v>1996.8</v>
      </c>
    </row>
    <row r="94" spans="1:5" ht="24.75" customHeight="1">
      <c r="A94" s="22">
        <v>4</v>
      </c>
      <c r="B94" s="31" t="s">
        <v>77</v>
      </c>
      <c r="C94" s="14" t="s">
        <v>22</v>
      </c>
      <c r="D94" s="22" t="s">
        <v>78</v>
      </c>
      <c r="E94" s="22">
        <v>2010.42</v>
      </c>
    </row>
    <row r="95" spans="1:5" ht="28.5" customHeight="1">
      <c r="A95" s="22">
        <v>5</v>
      </c>
      <c r="B95" s="13" t="s">
        <v>79</v>
      </c>
      <c r="C95" s="14" t="s">
        <v>22</v>
      </c>
      <c r="D95" s="33" t="s">
        <v>71</v>
      </c>
      <c r="E95" s="22">
        <v>10463.75</v>
      </c>
    </row>
    <row r="96" spans="1:5" ht="19.5" customHeight="1">
      <c r="A96" s="22">
        <v>6</v>
      </c>
      <c r="B96" s="31"/>
      <c r="C96" s="22" t="s">
        <v>22</v>
      </c>
      <c r="D96" s="13"/>
      <c r="E96" s="13"/>
    </row>
    <row r="97" spans="1:5" ht="15">
      <c r="A97" s="26"/>
      <c r="B97" s="20" t="s">
        <v>34</v>
      </c>
      <c r="C97" s="26"/>
      <c r="D97" s="26"/>
      <c r="E97" s="26">
        <f>E92+E91+E93+E94+E95+E96</f>
        <v>17174.97</v>
      </c>
    </row>
    <row r="98" spans="1:5" ht="12.75">
      <c r="A98" s="8"/>
      <c r="B98" s="30"/>
      <c r="C98" s="8"/>
      <c r="D98" s="8"/>
      <c r="E98" s="8"/>
    </row>
    <row r="99" spans="1:5" ht="18">
      <c r="A99" s="84" t="s">
        <v>80</v>
      </c>
      <c r="B99" s="84"/>
      <c r="C99" s="84"/>
      <c r="D99" s="84"/>
      <c r="E99" s="84"/>
    </row>
    <row r="100" spans="1:5" ht="15.75">
      <c r="A100" s="11" t="s">
        <v>1</v>
      </c>
      <c r="B100" s="12" t="s">
        <v>18</v>
      </c>
      <c r="C100" s="21" t="s">
        <v>2</v>
      </c>
      <c r="D100" s="21" t="s">
        <v>19</v>
      </c>
      <c r="E100" s="21" t="s">
        <v>20</v>
      </c>
    </row>
    <row r="101" spans="1:5" ht="28.5">
      <c r="A101" s="22">
        <v>1</v>
      </c>
      <c r="B101" s="23" t="s">
        <v>81</v>
      </c>
      <c r="C101" s="22" t="s">
        <v>22</v>
      </c>
      <c r="D101" s="22" t="s">
        <v>82</v>
      </c>
      <c r="E101" s="22">
        <f>24962.17</f>
        <v>24962.17</v>
      </c>
    </row>
    <row r="102" spans="1:5" ht="14.25">
      <c r="A102" s="22">
        <v>2</v>
      </c>
      <c r="B102" s="14" t="s">
        <v>83</v>
      </c>
      <c r="C102" s="22" t="s">
        <v>22</v>
      </c>
      <c r="D102" s="14" t="s">
        <v>84</v>
      </c>
      <c r="E102" s="14">
        <f>7219.33</f>
        <v>7219.33</v>
      </c>
    </row>
    <row r="103" spans="1:5" ht="14.25">
      <c r="A103" s="22">
        <v>3</v>
      </c>
      <c r="B103" s="13"/>
      <c r="C103" s="14"/>
      <c r="D103" s="22"/>
      <c r="E103" s="22"/>
    </row>
    <row r="104" spans="1:5" ht="14.25">
      <c r="A104" s="22">
        <v>4</v>
      </c>
      <c r="B104" s="13"/>
      <c r="C104" s="14"/>
      <c r="D104" s="22"/>
      <c r="E104" s="22"/>
    </row>
    <row r="105" spans="1:5" ht="14.25">
      <c r="A105" s="22">
        <v>5</v>
      </c>
      <c r="B105" s="13"/>
      <c r="C105" s="14"/>
      <c r="D105" s="34"/>
      <c r="E105" s="22"/>
    </row>
    <row r="106" spans="1:5" ht="15">
      <c r="A106" s="26"/>
      <c r="B106" s="20" t="s">
        <v>34</v>
      </c>
      <c r="C106" s="26"/>
      <c r="D106" s="26"/>
      <c r="E106" s="26">
        <f>E102+E101+E103+E104+E105</f>
        <v>32181.5</v>
      </c>
    </row>
    <row r="107" spans="1:5" ht="12.75">
      <c r="A107" s="8"/>
      <c r="B107" s="30"/>
      <c r="C107" s="8"/>
      <c r="D107" s="8"/>
      <c r="E107" s="8"/>
    </row>
    <row r="108" spans="1:5" ht="18">
      <c r="A108" s="84" t="s">
        <v>85</v>
      </c>
      <c r="B108" s="84"/>
      <c r="C108" s="84"/>
      <c r="D108" s="84"/>
      <c r="E108" s="84"/>
    </row>
    <row r="109" spans="1:5" ht="15.75">
      <c r="A109" s="11" t="s">
        <v>1</v>
      </c>
      <c r="B109" s="12" t="s">
        <v>18</v>
      </c>
      <c r="C109" s="21" t="s">
        <v>2</v>
      </c>
      <c r="D109" s="21" t="s">
        <v>19</v>
      </c>
      <c r="E109" s="21" t="s">
        <v>20</v>
      </c>
    </row>
    <row r="110" spans="1:5" ht="48.75" customHeight="1">
      <c r="A110" s="22">
        <v>1</v>
      </c>
      <c r="B110" s="31" t="s">
        <v>86</v>
      </c>
      <c r="C110" s="22" t="s">
        <v>22</v>
      </c>
      <c r="D110" s="22"/>
      <c r="E110" s="22">
        <v>112704.23</v>
      </c>
    </row>
    <row r="111" spans="1:5" ht="14.25">
      <c r="A111" s="22">
        <v>2</v>
      </c>
      <c r="B111" s="14" t="s">
        <v>87</v>
      </c>
      <c r="C111" s="22" t="s">
        <v>22</v>
      </c>
      <c r="D111" s="14" t="s">
        <v>88</v>
      </c>
      <c r="E111" s="14">
        <v>4949.97</v>
      </c>
    </row>
    <row r="112" spans="1:5" ht="14.25">
      <c r="A112" s="22">
        <v>3</v>
      </c>
      <c r="B112" s="13" t="s">
        <v>89</v>
      </c>
      <c r="C112" s="14" t="s">
        <v>22</v>
      </c>
      <c r="D112" s="22" t="s">
        <v>90</v>
      </c>
      <c r="E112" s="22">
        <v>9008.48</v>
      </c>
    </row>
    <row r="113" spans="1:5" ht="92.25" customHeight="1">
      <c r="A113" s="35">
        <v>4</v>
      </c>
      <c r="B113" s="17" t="s">
        <v>91</v>
      </c>
      <c r="C113" s="36" t="s">
        <v>22</v>
      </c>
      <c r="D113" s="35" t="s">
        <v>62</v>
      </c>
      <c r="E113" s="35">
        <v>-4748.53</v>
      </c>
    </row>
    <row r="114" spans="1:5" ht="74.25" customHeight="1">
      <c r="A114" s="22">
        <v>5</v>
      </c>
      <c r="B114" s="13" t="s">
        <v>92</v>
      </c>
      <c r="C114" s="14" t="s">
        <v>22</v>
      </c>
      <c r="D114" s="33" t="s">
        <v>62</v>
      </c>
      <c r="E114" s="22">
        <v>2868.45</v>
      </c>
    </row>
    <row r="115" spans="1:5" ht="56.25" customHeight="1">
      <c r="A115" s="35">
        <v>6</v>
      </c>
      <c r="B115" s="36" t="s">
        <v>93</v>
      </c>
      <c r="C115" s="35" t="s">
        <v>22</v>
      </c>
      <c r="D115" s="36"/>
      <c r="E115" s="36">
        <f>-5496.03</f>
        <v>-5496.03</v>
      </c>
    </row>
    <row r="116" spans="1:5" ht="65.25" customHeight="1">
      <c r="A116" s="22">
        <v>7</v>
      </c>
      <c r="B116" s="13" t="s">
        <v>94</v>
      </c>
      <c r="C116" s="14" t="s">
        <v>22</v>
      </c>
      <c r="D116" s="33"/>
      <c r="E116" s="22">
        <f>2023.55</f>
        <v>2023.55</v>
      </c>
    </row>
    <row r="117" spans="1:5" ht="46.5" customHeight="1">
      <c r="A117" s="35">
        <v>8</v>
      </c>
      <c r="B117" s="17" t="s">
        <v>95</v>
      </c>
      <c r="C117" s="36" t="s">
        <v>22</v>
      </c>
      <c r="D117" s="37"/>
      <c r="E117" s="35">
        <f>-4505.62</f>
        <v>-4505.62</v>
      </c>
    </row>
    <row r="118" spans="1:5" ht="51.75" customHeight="1">
      <c r="A118" s="22">
        <v>9</v>
      </c>
      <c r="B118" s="13" t="s">
        <v>96</v>
      </c>
      <c r="C118" s="14" t="s">
        <v>22</v>
      </c>
      <c r="D118" s="33" t="s">
        <v>97</v>
      </c>
      <c r="E118" s="22">
        <v>1758.78</v>
      </c>
    </row>
    <row r="119" spans="1:5" ht="45">
      <c r="A119" s="38">
        <v>10</v>
      </c>
      <c r="B119" s="39" t="s">
        <v>98</v>
      </c>
      <c r="C119" s="40" t="s">
        <v>22</v>
      </c>
      <c r="D119" s="40" t="s">
        <v>66</v>
      </c>
      <c r="E119" s="40">
        <v>-7622.16</v>
      </c>
    </row>
    <row r="120" spans="1:5" ht="57.75">
      <c r="A120" s="41">
        <v>11</v>
      </c>
      <c r="B120" s="42" t="s">
        <v>99</v>
      </c>
      <c r="C120" s="22" t="s">
        <v>22</v>
      </c>
      <c r="D120" s="22" t="s">
        <v>66</v>
      </c>
      <c r="E120" s="43">
        <v>4910.85</v>
      </c>
    </row>
    <row r="121" spans="1:5" ht="51" customHeight="1">
      <c r="A121" s="35">
        <v>12</v>
      </c>
      <c r="B121" s="44" t="s">
        <v>100</v>
      </c>
      <c r="C121" s="35" t="s">
        <v>22</v>
      </c>
      <c r="D121" s="35" t="s">
        <v>41</v>
      </c>
      <c r="E121" s="35">
        <v>-7406.7</v>
      </c>
    </row>
    <row r="122" spans="1:5" ht="70.5" customHeight="1">
      <c r="A122" s="22">
        <v>13</v>
      </c>
      <c r="B122" s="42" t="s">
        <v>101</v>
      </c>
      <c r="C122" s="22" t="s">
        <v>22</v>
      </c>
      <c r="D122" s="22" t="s">
        <v>41</v>
      </c>
      <c r="E122" s="22">
        <v>5857.22</v>
      </c>
    </row>
    <row r="123" spans="1:5" ht="48.75" customHeight="1">
      <c r="A123" s="35">
        <v>14</v>
      </c>
      <c r="B123" s="45" t="s">
        <v>100</v>
      </c>
      <c r="C123" s="46" t="s">
        <v>22</v>
      </c>
      <c r="D123" s="46" t="s">
        <v>40</v>
      </c>
      <c r="E123" s="46">
        <v>-7395.68</v>
      </c>
    </row>
    <row r="124" spans="1:5" ht="42.75">
      <c r="A124" s="22">
        <v>15</v>
      </c>
      <c r="B124" s="42" t="s">
        <v>101</v>
      </c>
      <c r="C124" s="22" t="s">
        <v>22</v>
      </c>
      <c r="D124" s="22" t="s">
        <v>40</v>
      </c>
      <c r="E124" s="22">
        <v>5857.22</v>
      </c>
    </row>
    <row r="125" spans="1:5" ht="76.5" customHeight="1">
      <c r="A125" s="35">
        <v>16</v>
      </c>
      <c r="B125" s="17" t="s">
        <v>91</v>
      </c>
      <c r="C125" s="36" t="s">
        <v>22</v>
      </c>
      <c r="D125" s="37" t="s">
        <v>62</v>
      </c>
      <c r="E125" s="35">
        <v>-2868.45</v>
      </c>
    </row>
    <row r="126" spans="1:5" ht="71.25">
      <c r="A126" s="22">
        <v>17</v>
      </c>
      <c r="B126" s="42" t="s">
        <v>92</v>
      </c>
      <c r="C126" s="22" t="s">
        <v>22</v>
      </c>
      <c r="D126" s="22" t="s">
        <v>62</v>
      </c>
      <c r="E126" s="22">
        <f>492.42</f>
        <v>492.42</v>
      </c>
    </row>
    <row r="127" spans="1:5" ht="42.75">
      <c r="A127" s="47">
        <v>18</v>
      </c>
      <c r="B127" s="44" t="s">
        <v>102</v>
      </c>
      <c r="C127" s="35" t="s">
        <v>22</v>
      </c>
      <c r="D127" s="35" t="s">
        <v>84</v>
      </c>
      <c r="E127" s="35">
        <f>-7219.33</f>
        <v>-7219.33</v>
      </c>
    </row>
    <row r="128" spans="1:5" ht="42.75">
      <c r="A128" s="22">
        <v>19</v>
      </c>
      <c r="B128" s="42" t="s">
        <v>103</v>
      </c>
      <c r="C128" s="22" t="s">
        <v>22</v>
      </c>
      <c r="D128" s="22" t="s">
        <v>84</v>
      </c>
      <c r="E128" s="22">
        <f>6031.25</f>
        <v>6031.25</v>
      </c>
    </row>
    <row r="129" spans="1:5" ht="48" customHeight="1">
      <c r="A129" s="35">
        <v>20</v>
      </c>
      <c r="B129" s="48" t="s">
        <v>104</v>
      </c>
      <c r="C129" s="35" t="s">
        <v>22</v>
      </c>
      <c r="D129" s="35" t="s">
        <v>82</v>
      </c>
      <c r="E129" s="35">
        <f>-24962.17</f>
        <v>-24962.17</v>
      </c>
    </row>
    <row r="130" spans="1:5" ht="52.5" customHeight="1">
      <c r="A130" s="22">
        <v>21</v>
      </c>
      <c r="B130" s="23" t="s">
        <v>105</v>
      </c>
      <c r="C130" s="22" t="s">
        <v>22</v>
      </c>
      <c r="D130" s="22" t="s">
        <v>82</v>
      </c>
      <c r="E130" s="22">
        <f>23796.15</f>
        <v>23796.15</v>
      </c>
    </row>
    <row r="131" spans="1:5" ht="52.5" customHeight="1">
      <c r="A131" s="46">
        <v>22</v>
      </c>
      <c r="B131" s="49" t="s">
        <v>106</v>
      </c>
      <c r="C131" s="46" t="s">
        <v>22</v>
      </c>
      <c r="D131" s="49" t="s">
        <v>88</v>
      </c>
      <c r="E131" s="49">
        <v>-4949.97</v>
      </c>
    </row>
    <row r="132" spans="1:5" ht="52.5" customHeight="1">
      <c r="A132" s="22">
        <v>23</v>
      </c>
      <c r="B132" s="14" t="s">
        <v>107</v>
      </c>
      <c r="C132" s="22" t="s">
        <v>22</v>
      </c>
      <c r="D132" s="14" t="s">
        <v>88</v>
      </c>
      <c r="E132" s="14">
        <f>4520.08</f>
        <v>4520.08</v>
      </c>
    </row>
    <row r="133" spans="1:5" ht="15">
      <c r="A133" s="26"/>
      <c r="B133" s="20" t="s">
        <v>34</v>
      </c>
      <c r="C133" s="26"/>
      <c r="D133" s="26"/>
      <c r="E133" s="26">
        <f>SUM(E110:E132)</f>
        <v>107604.01</v>
      </c>
    </row>
    <row r="134" spans="1:5" ht="27.75" customHeight="1">
      <c r="A134" s="50"/>
      <c r="B134" s="51" t="s">
        <v>108</v>
      </c>
      <c r="C134" s="50"/>
      <c r="D134" s="50"/>
      <c r="E134" s="50">
        <f>E10+E16+E25+E32+E38+E53+E66+E77+E87+E97+E106+E133</f>
        <v>394765.06000000006</v>
      </c>
    </row>
  </sheetData>
  <sheetProtection selectLockedCells="1" selectUnlockedCells="1"/>
  <mergeCells count="12">
    <mergeCell ref="A1:E1"/>
    <mergeCell ref="A11:E11"/>
    <mergeCell ref="A19:E19"/>
    <mergeCell ref="A28:E28"/>
    <mergeCell ref="A34:E34"/>
    <mergeCell ref="A40:E40"/>
    <mergeCell ref="A55:E55"/>
    <mergeCell ref="A69:E69"/>
    <mergeCell ref="A79:E79"/>
    <mergeCell ref="A89:E89"/>
    <mergeCell ref="A99:E99"/>
    <mergeCell ref="A108:E108"/>
  </mergeCells>
  <printOptions/>
  <pageMargins left="0.19652777777777777" right="0.19652777777777777" top="1.0527777777777778" bottom="1.0527777777777778" header="0.7875" footer="0.7875"/>
  <pageSetup horizontalDpi="300" verticalDpi="300" orientation="portrait" paperSize="9" scale="6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zoomScale="80" zoomScaleNormal="80" zoomScalePageLayoutView="0" workbookViewId="0" topLeftCell="A82">
      <selection activeCell="E97" sqref="E97"/>
    </sheetView>
  </sheetViews>
  <sheetFormatPr defaultColWidth="11.57421875" defaultRowHeight="12.75"/>
  <cols>
    <col min="1" max="1" width="9.57421875" style="10" customWidth="1"/>
    <col min="2" max="2" width="43.421875" style="52" customWidth="1"/>
    <col min="3" max="3" width="28.57421875" style="10" customWidth="1"/>
    <col min="4" max="4" width="36.8515625" style="10" customWidth="1"/>
    <col min="5" max="5" width="16.57421875" style="10" customWidth="1"/>
    <col min="6" max="16384" width="11.57421875" style="10" customWidth="1"/>
  </cols>
  <sheetData>
    <row r="1" spans="1:5" ht="21" customHeight="1">
      <c r="A1" s="85" t="s">
        <v>17</v>
      </c>
      <c r="B1" s="85"/>
      <c r="C1" s="85"/>
      <c r="D1" s="85"/>
      <c r="E1" s="85"/>
    </row>
    <row r="2" spans="1:5" ht="15.75">
      <c r="A2" s="11" t="s">
        <v>1</v>
      </c>
      <c r="B2" s="12" t="s">
        <v>18</v>
      </c>
      <c r="C2" s="12" t="s">
        <v>2</v>
      </c>
      <c r="D2" s="12" t="s">
        <v>19</v>
      </c>
      <c r="E2" s="12" t="s">
        <v>20</v>
      </c>
    </row>
    <row r="3" spans="1:5" ht="14.25">
      <c r="A3" s="13">
        <v>1</v>
      </c>
      <c r="B3" s="14" t="s">
        <v>109</v>
      </c>
      <c r="C3" s="13" t="s">
        <v>110</v>
      </c>
      <c r="D3" s="14" t="s">
        <v>111</v>
      </c>
      <c r="E3" s="14">
        <f>799.42</f>
        <v>799.42</v>
      </c>
    </row>
    <row r="4" spans="1:5" ht="14.25">
      <c r="A4" s="13">
        <v>2</v>
      </c>
      <c r="B4" s="14" t="s">
        <v>112</v>
      </c>
      <c r="C4" s="13" t="s">
        <v>110</v>
      </c>
      <c r="D4" s="14" t="s">
        <v>113</v>
      </c>
      <c r="E4" s="14">
        <f>2295.8</f>
        <v>2295.8</v>
      </c>
    </row>
    <row r="5" spans="1:5" ht="15">
      <c r="A5" s="20"/>
      <c r="B5" s="20" t="s">
        <v>34</v>
      </c>
      <c r="C5" s="20"/>
      <c r="D5" s="20"/>
      <c r="E5" s="20">
        <f>SUM(E3:E4)</f>
        <v>3095.2200000000003</v>
      </c>
    </row>
    <row r="6" spans="1:5" ht="12.75">
      <c r="A6" s="30"/>
      <c r="B6" s="53"/>
      <c r="C6" s="30"/>
      <c r="D6" s="30"/>
      <c r="E6" s="30"/>
    </row>
    <row r="7" spans="1:5" ht="18" customHeight="1">
      <c r="A7" s="87" t="s">
        <v>114</v>
      </c>
      <c r="B7" s="87"/>
      <c r="C7" s="87"/>
      <c r="D7" s="87"/>
      <c r="E7" s="87"/>
    </row>
    <row r="8" spans="1:5" ht="15.75">
      <c r="A8" s="11" t="s">
        <v>1</v>
      </c>
      <c r="B8" s="12" t="s">
        <v>18</v>
      </c>
      <c r="C8" s="12" t="s">
        <v>2</v>
      </c>
      <c r="D8" s="12" t="s">
        <v>19</v>
      </c>
      <c r="E8" s="12" t="s">
        <v>20</v>
      </c>
    </row>
    <row r="9" spans="1:5" ht="14.25">
      <c r="A9" s="54">
        <v>1</v>
      </c>
      <c r="B9" s="13" t="s">
        <v>112</v>
      </c>
      <c r="C9" s="13" t="s">
        <v>110</v>
      </c>
      <c r="D9" s="13" t="s">
        <v>113</v>
      </c>
      <c r="E9" s="16">
        <f>2295.8</f>
        <v>2295.8</v>
      </c>
    </row>
    <row r="10" spans="1:5" ht="14.25">
      <c r="A10" s="54">
        <v>2</v>
      </c>
      <c r="B10" s="13"/>
      <c r="C10" s="13"/>
      <c r="D10" s="14"/>
      <c r="E10" s="15"/>
    </row>
    <row r="11" spans="1:5" ht="14.25">
      <c r="A11" s="54">
        <v>3</v>
      </c>
      <c r="B11" s="13"/>
      <c r="C11" s="13"/>
      <c r="D11" s="14"/>
      <c r="E11" s="15"/>
    </row>
    <row r="12" spans="1:5" ht="14.25">
      <c r="A12" s="54">
        <v>4</v>
      </c>
      <c r="B12" s="13"/>
      <c r="C12" s="13"/>
      <c r="D12" s="14"/>
      <c r="E12" s="15"/>
    </row>
    <row r="13" spans="1:5" ht="14.25">
      <c r="A13" s="54">
        <v>5</v>
      </c>
      <c r="B13" s="14"/>
      <c r="C13" s="14"/>
      <c r="D13" s="24"/>
      <c r="E13" s="14"/>
    </row>
    <row r="14" spans="1:5" ht="15">
      <c r="A14" s="20"/>
      <c r="B14" s="20" t="s">
        <v>34</v>
      </c>
      <c r="C14" s="20"/>
      <c r="D14" s="20"/>
      <c r="E14" s="20">
        <f>E9+E10+E11+E12</f>
        <v>2295.8</v>
      </c>
    </row>
    <row r="15" spans="1:5" ht="12.75">
      <c r="A15" s="30"/>
      <c r="B15" s="53"/>
      <c r="C15" s="30"/>
      <c r="D15" s="30"/>
      <c r="E15" s="30"/>
    </row>
    <row r="16" spans="1:5" ht="15.75" customHeight="1">
      <c r="A16" s="85" t="s">
        <v>36</v>
      </c>
      <c r="B16" s="85"/>
      <c r="C16" s="85"/>
      <c r="D16" s="85"/>
      <c r="E16" s="85"/>
    </row>
    <row r="17" spans="1:5" ht="15.75">
      <c r="A17" s="11" t="s">
        <v>1</v>
      </c>
      <c r="B17" s="12" t="s">
        <v>18</v>
      </c>
      <c r="C17" s="12" t="s">
        <v>2</v>
      </c>
      <c r="D17" s="12" t="s">
        <v>19</v>
      </c>
      <c r="E17" s="12" t="s">
        <v>20</v>
      </c>
    </row>
    <row r="18" spans="1:5" ht="14.25">
      <c r="A18" s="13">
        <v>1</v>
      </c>
      <c r="B18" s="13" t="s">
        <v>112</v>
      </c>
      <c r="C18" s="13" t="s">
        <v>110</v>
      </c>
      <c r="D18" s="13" t="s">
        <v>113</v>
      </c>
      <c r="E18" s="16">
        <f>2295.8</f>
        <v>2295.8</v>
      </c>
    </row>
    <row r="19" spans="1:5" ht="15">
      <c r="A19" s="13">
        <v>2</v>
      </c>
      <c r="B19" s="29"/>
      <c r="C19" s="13"/>
      <c r="D19" s="14"/>
      <c r="E19" s="14"/>
    </row>
    <row r="20" spans="1:5" ht="14.25">
      <c r="A20" s="13">
        <v>3</v>
      </c>
      <c r="B20" s="13"/>
      <c r="C20" s="13"/>
      <c r="D20" s="13"/>
      <c r="E20" s="13"/>
    </row>
    <row r="21" spans="1:5" ht="15">
      <c r="A21" s="20"/>
      <c r="B21" s="20" t="s">
        <v>34</v>
      </c>
      <c r="C21" s="20"/>
      <c r="D21" s="20"/>
      <c r="E21" s="20">
        <f>E19+E18+E20</f>
        <v>2295.8</v>
      </c>
    </row>
    <row r="22" spans="1:5" ht="12.75">
      <c r="A22" s="30"/>
      <c r="B22" s="53"/>
      <c r="C22" s="30"/>
      <c r="D22" s="30"/>
      <c r="E22" s="30"/>
    </row>
    <row r="23" spans="1:5" ht="19.5" customHeight="1">
      <c r="A23" s="85" t="s">
        <v>115</v>
      </c>
      <c r="B23" s="85"/>
      <c r="C23" s="85"/>
      <c r="D23" s="85"/>
      <c r="E23" s="85"/>
    </row>
    <row r="24" spans="1:5" ht="19.5" customHeight="1">
      <c r="A24" s="11" t="s">
        <v>1</v>
      </c>
      <c r="B24" s="12" t="s">
        <v>18</v>
      </c>
      <c r="C24" s="12" t="s">
        <v>2</v>
      </c>
      <c r="D24" s="12" t="s">
        <v>19</v>
      </c>
      <c r="E24" s="12" t="s">
        <v>20</v>
      </c>
    </row>
    <row r="25" spans="1:5" ht="14.25">
      <c r="A25" s="13">
        <v>1</v>
      </c>
      <c r="B25" s="13" t="s">
        <v>112</v>
      </c>
      <c r="C25" s="13" t="s">
        <v>110</v>
      </c>
      <c r="D25" s="13" t="s">
        <v>113</v>
      </c>
      <c r="E25" s="16">
        <f>2295.8</f>
        <v>2295.8</v>
      </c>
    </row>
    <row r="26" spans="1:5" ht="15">
      <c r="A26" s="13">
        <v>2</v>
      </c>
      <c r="B26" s="29"/>
      <c r="C26" s="22"/>
      <c r="D26" s="14"/>
      <c r="E26" s="14"/>
    </row>
    <row r="27" spans="1:5" ht="14.25">
      <c r="A27" s="13">
        <v>3</v>
      </c>
      <c r="B27" s="14"/>
      <c r="C27" s="22"/>
      <c r="D27" s="13"/>
      <c r="E27" s="13"/>
    </row>
    <row r="28" spans="1:5" ht="14.25">
      <c r="A28" s="13">
        <v>4</v>
      </c>
      <c r="B28" s="14"/>
      <c r="C28" s="22"/>
      <c r="D28" s="13"/>
      <c r="E28" s="13"/>
    </row>
    <row r="29" spans="1:5" ht="15">
      <c r="A29" s="20"/>
      <c r="B29" s="20" t="s">
        <v>34</v>
      </c>
      <c r="C29" s="20"/>
      <c r="D29" s="20"/>
      <c r="E29" s="20">
        <f>SUM(E25:E28)</f>
        <v>2295.8</v>
      </c>
    </row>
    <row r="31" spans="1:5" ht="21.75" customHeight="1">
      <c r="A31" s="85" t="s">
        <v>116</v>
      </c>
      <c r="B31" s="85"/>
      <c r="C31" s="85"/>
      <c r="D31" s="85"/>
      <c r="E31" s="85"/>
    </row>
    <row r="32" spans="1:13" s="56" customFormat="1" ht="18" customHeight="1">
      <c r="A32" s="11" t="s">
        <v>1</v>
      </c>
      <c r="B32" s="12" t="s">
        <v>18</v>
      </c>
      <c r="C32" s="12" t="s">
        <v>2</v>
      </c>
      <c r="D32" s="12" t="s">
        <v>19</v>
      </c>
      <c r="E32" s="12" t="s">
        <v>20</v>
      </c>
      <c r="F32" s="55"/>
      <c r="G32" s="55"/>
      <c r="H32" s="55"/>
      <c r="I32" s="55"/>
      <c r="J32" s="55"/>
      <c r="K32" s="55"/>
      <c r="L32" s="55"/>
      <c r="M32" s="55"/>
    </row>
    <row r="33" spans="1:5" ht="14.25">
      <c r="A33" s="13">
        <v>1</v>
      </c>
      <c r="B33" s="13" t="s">
        <v>112</v>
      </c>
      <c r="C33" s="13" t="s">
        <v>110</v>
      </c>
      <c r="D33" s="13" t="s">
        <v>113</v>
      </c>
      <c r="E33" s="16">
        <f>2295.8</f>
        <v>2295.8</v>
      </c>
    </row>
    <row r="34" spans="1:5" ht="14.25">
      <c r="A34" s="13">
        <v>2</v>
      </c>
      <c r="B34" s="31" t="s">
        <v>117</v>
      </c>
      <c r="C34" s="14" t="s">
        <v>110</v>
      </c>
      <c r="D34" s="14" t="s">
        <v>118</v>
      </c>
      <c r="E34" s="14">
        <v>1509.31</v>
      </c>
    </row>
    <row r="35" spans="1:5" ht="14.25">
      <c r="A35" s="13">
        <v>3</v>
      </c>
      <c r="B35" s="13"/>
      <c r="C35" s="13"/>
      <c r="D35" s="13"/>
      <c r="E35" s="13"/>
    </row>
    <row r="36" spans="1:5" ht="14.25">
      <c r="A36" s="13">
        <v>4</v>
      </c>
      <c r="B36" s="13"/>
      <c r="C36" s="13"/>
      <c r="D36" s="13"/>
      <c r="E36" s="13"/>
    </row>
    <row r="37" spans="1:5" ht="14.25">
      <c r="A37" s="17"/>
      <c r="B37" s="17"/>
      <c r="C37" s="17"/>
      <c r="D37" s="17"/>
      <c r="E37" s="17"/>
    </row>
    <row r="38" spans="1:5" ht="14.25">
      <c r="A38" s="13"/>
      <c r="B38" s="13"/>
      <c r="C38" s="13"/>
      <c r="D38" s="13"/>
      <c r="E38" s="13"/>
    </row>
    <row r="39" spans="1:5" ht="15">
      <c r="A39" s="20"/>
      <c r="B39" s="20" t="s">
        <v>34</v>
      </c>
      <c r="C39" s="20"/>
      <c r="D39" s="20"/>
      <c r="E39" s="20">
        <f>SUM(E33:E36)</f>
        <v>3805.11</v>
      </c>
    </row>
    <row r="40" spans="1:5" ht="15">
      <c r="A40" s="57"/>
      <c r="B40" s="57"/>
      <c r="C40" s="57"/>
      <c r="D40" s="57"/>
      <c r="E40" s="57"/>
    </row>
    <row r="41" spans="1:5" ht="18" customHeight="1">
      <c r="A41" s="88" t="s">
        <v>119</v>
      </c>
      <c r="B41" s="88"/>
      <c r="C41" s="88"/>
      <c r="D41" s="88"/>
      <c r="E41" s="88"/>
    </row>
    <row r="42" spans="1:5" ht="15.75">
      <c r="A42" s="11" t="s">
        <v>1</v>
      </c>
      <c r="B42" s="12" t="s">
        <v>18</v>
      </c>
      <c r="C42" s="12" t="s">
        <v>2</v>
      </c>
      <c r="D42" s="12" t="s">
        <v>19</v>
      </c>
      <c r="E42" s="12" t="s">
        <v>20</v>
      </c>
    </row>
    <row r="43" spans="1:5" ht="14.25">
      <c r="A43" s="13">
        <v>1</v>
      </c>
      <c r="B43" s="13" t="s">
        <v>112</v>
      </c>
      <c r="C43" s="13" t="s">
        <v>110</v>
      </c>
      <c r="D43" s="13" t="s">
        <v>113</v>
      </c>
      <c r="E43" s="16">
        <f>2295.8</f>
        <v>2295.8</v>
      </c>
    </row>
    <row r="44" spans="1:5" ht="14.25">
      <c r="A44" s="13">
        <v>2</v>
      </c>
      <c r="B44" s="13" t="s">
        <v>120</v>
      </c>
      <c r="C44" s="14" t="s">
        <v>110</v>
      </c>
      <c r="D44" s="13" t="s">
        <v>121</v>
      </c>
      <c r="E44" s="13">
        <v>999.77</v>
      </c>
    </row>
    <row r="45" spans="1:5" ht="28.5">
      <c r="A45" s="13">
        <v>3</v>
      </c>
      <c r="B45" s="31" t="s">
        <v>122</v>
      </c>
      <c r="C45" s="31" t="s">
        <v>110</v>
      </c>
      <c r="D45" s="31"/>
      <c r="E45" s="31">
        <f>898.51</f>
        <v>898.51</v>
      </c>
    </row>
    <row r="46" spans="1:5" ht="28.5">
      <c r="A46" s="13">
        <v>4</v>
      </c>
      <c r="B46" s="31" t="s">
        <v>123</v>
      </c>
      <c r="C46" s="31" t="s">
        <v>110</v>
      </c>
      <c r="D46" s="31" t="s">
        <v>124</v>
      </c>
      <c r="E46" s="31">
        <f>1340.94</f>
        <v>1340.94</v>
      </c>
    </row>
    <row r="47" spans="1:5" ht="28.5">
      <c r="A47" s="13">
        <v>5</v>
      </c>
      <c r="B47" s="31" t="s">
        <v>125</v>
      </c>
      <c r="C47" s="31" t="s">
        <v>110</v>
      </c>
      <c r="D47" s="31" t="s">
        <v>49</v>
      </c>
      <c r="E47" s="31">
        <f>303.5</f>
        <v>303.5</v>
      </c>
    </row>
    <row r="48" spans="1:5" ht="15">
      <c r="A48" s="20"/>
      <c r="B48" s="20" t="s">
        <v>34</v>
      </c>
      <c r="C48" s="20"/>
      <c r="D48" s="20"/>
      <c r="E48" s="20">
        <f>SUM(E43:E47)</f>
        <v>5838.52</v>
      </c>
    </row>
    <row r="49" spans="1:5" ht="15">
      <c r="A49" s="28"/>
      <c r="B49" s="28"/>
      <c r="C49" s="28"/>
      <c r="D49" s="28"/>
      <c r="E49" s="28"/>
    </row>
    <row r="50" spans="1:5" ht="12.75" customHeight="1">
      <c r="A50" s="86" t="s">
        <v>126</v>
      </c>
      <c r="B50" s="86"/>
      <c r="C50" s="86"/>
      <c r="D50" s="86"/>
      <c r="E50" s="86"/>
    </row>
    <row r="51" spans="1:5" ht="18">
      <c r="A51" s="20" t="s">
        <v>1</v>
      </c>
      <c r="B51" s="20" t="s">
        <v>18</v>
      </c>
      <c r="C51" s="58" t="s">
        <v>2</v>
      </c>
      <c r="D51" s="20" t="s">
        <v>19</v>
      </c>
      <c r="E51" s="20" t="s">
        <v>20</v>
      </c>
    </row>
    <row r="52" spans="1:5" ht="14.25">
      <c r="A52" s="13">
        <v>1</v>
      </c>
      <c r="B52" s="14" t="s">
        <v>127</v>
      </c>
      <c r="C52" s="14" t="s">
        <v>110</v>
      </c>
      <c r="D52" s="13" t="s">
        <v>113</v>
      </c>
      <c r="E52" s="14">
        <v>2295.8</v>
      </c>
    </row>
    <row r="53" spans="1:5" ht="14.25">
      <c r="A53" s="13">
        <v>2</v>
      </c>
      <c r="B53" s="14"/>
      <c r="C53" s="14"/>
      <c r="D53" s="13"/>
      <c r="E53" s="13"/>
    </row>
    <row r="54" spans="1:5" ht="14.25">
      <c r="A54" s="13">
        <v>3</v>
      </c>
      <c r="B54" s="14"/>
      <c r="C54" s="14"/>
      <c r="D54" s="13"/>
      <c r="E54" s="13"/>
    </row>
    <row r="55" spans="1:5" ht="14.25">
      <c r="A55" s="13">
        <v>4</v>
      </c>
      <c r="B55" s="13"/>
      <c r="C55" s="13"/>
      <c r="D55" s="13"/>
      <c r="E55" s="13"/>
    </row>
    <row r="56" spans="1:5" ht="15">
      <c r="A56" s="13"/>
      <c r="B56" s="59"/>
      <c r="C56" s="14"/>
      <c r="D56" s="13"/>
      <c r="E56" s="14"/>
    </row>
    <row r="57" spans="1:5" ht="15">
      <c r="A57" s="20"/>
      <c r="B57" s="20" t="s">
        <v>34</v>
      </c>
      <c r="C57" s="20"/>
      <c r="D57" s="20"/>
      <c r="E57" s="20">
        <f>SUM(E52:E56)</f>
        <v>2295.8</v>
      </c>
    </row>
    <row r="58" spans="1:5" ht="15">
      <c r="A58" s="28"/>
      <c r="B58" s="28"/>
      <c r="C58" s="28"/>
      <c r="D58" s="28"/>
      <c r="E58" s="28"/>
    </row>
    <row r="59" spans="1:5" ht="12.75" customHeight="1">
      <c r="A59" s="86" t="s">
        <v>128</v>
      </c>
      <c r="B59" s="86"/>
      <c r="C59" s="86"/>
      <c r="D59" s="86"/>
      <c r="E59" s="86"/>
    </row>
    <row r="60" spans="1:5" ht="18">
      <c r="A60" s="20" t="s">
        <v>1</v>
      </c>
      <c r="B60" s="20" t="s">
        <v>18</v>
      </c>
      <c r="C60" s="58" t="s">
        <v>2</v>
      </c>
      <c r="D60" s="20" t="s">
        <v>19</v>
      </c>
      <c r="E60" s="20" t="s">
        <v>20</v>
      </c>
    </row>
    <row r="61" spans="1:5" ht="14.25">
      <c r="A61" s="13">
        <v>2</v>
      </c>
      <c r="B61" s="14" t="s">
        <v>127</v>
      </c>
      <c r="C61" s="14" t="s">
        <v>110</v>
      </c>
      <c r="D61" s="13" t="s">
        <v>113</v>
      </c>
      <c r="E61" s="14">
        <v>2295.8</v>
      </c>
    </row>
    <row r="62" spans="1:5" ht="14.25">
      <c r="A62" s="13">
        <v>3</v>
      </c>
      <c r="B62" s="14"/>
      <c r="C62" s="14"/>
      <c r="D62" s="13"/>
      <c r="E62" s="13"/>
    </row>
    <row r="63" spans="1:5" ht="14.25">
      <c r="A63" s="13">
        <v>4</v>
      </c>
      <c r="B63" s="13"/>
      <c r="C63" s="13"/>
      <c r="D63" s="13"/>
      <c r="E63" s="13"/>
    </row>
    <row r="64" spans="1:5" ht="15">
      <c r="A64" s="20"/>
      <c r="B64" s="20" t="s">
        <v>34</v>
      </c>
      <c r="C64" s="20"/>
      <c r="D64" s="20"/>
      <c r="E64" s="20">
        <f>SUM(E60:E63)</f>
        <v>2295.8</v>
      </c>
    </row>
    <row r="65" spans="1:5" ht="15">
      <c r="A65" s="28"/>
      <c r="B65" s="28"/>
      <c r="C65" s="28"/>
      <c r="D65" s="28"/>
      <c r="E65" s="28"/>
    </row>
    <row r="66" spans="1:5" ht="12.75" customHeight="1">
      <c r="A66" s="86" t="s">
        <v>64</v>
      </c>
      <c r="B66" s="86"/>
      <c r="C66" s="86"/>
      <c r="D66" s="86"/>
      <c r="E66" s="86"/>
    </row>
    <row r="67" spans="1:5" ht="18">
      <c r="A67" s="20" t="s">
        <v>1</v>
      </c>
      <c r="B67" s="20" t="s">
        <v>18</v>
      </c>
      <c r="C67" s="58" t="s">
        <v>2</v>
      </c>
      <c r="D67" s="20" t="s">
        <v>19</v>
      </c>
      <c r="E67" s="20" t="s">
        <v>20</v>
      </c>
    </row>
    <row r="68" spans="1:5" s="55" customFormat="1" ht="15">
      <c r="A68" s="60">
        <v>1</v>
      </c>
      <c r="B68" s="14" t="s">
        <v>127</v>
      </c>
      <c r="C68" s="61" t="s">
        <v>110</v>
      </c>
      <c r="D68" s="60" t="s">
        <v>113</v>
      </c>
      <c r="E68" s="14">
        <v>2295.8</v>
      </c>
    </row>
    <row r="69" spans="1:5" s="55" customFormat="1" ht="29.25">
      <c r="A69" s="60">
        <v>2</v>
      </c>
      <c r="B69" s="13" t="s">
        <v>129</v>
      </c>
      <c r="C69" s="61" t="s">
        <v>110</v>
      </c>
      <c r="D69" s="60" t="s">
        <v>130</v>
      </c>
      <c r="E69" s="60">
        <v>257.72</v>
      </c>
    </row>
    <row r="70" spans="1:5" s="55" customFormat="1" ht="29.25">
      <c r="A70" s="60">
        <v>3</v>
      </c>
      <c r="B70" s="13" t="s">
        <v>131</v>
      </c>
      <c r="C70" s="61" t="s">
        <v>110</v>
      </c>
      <c r="D70" s="60" t="s">
        <v>54</v>
      </c>
      <c r="E70" s="60">
        <v>920.91</v>
      </c>
    </row>
    <row r="71" spans="1:5" ht="15">
      <c r="A71" s="20"/>
      <c r="B71" s="20" t="s">
        <v>34</v>
      </c>
      <c r="C71" s="20"/>
      <c r="D71" s="20"/>
      <c r="E71" s="20">
        <f>SUM(E68:E70)</f>
        <v>3474.4300000000003</v>
      </c>
    </row>
    <row r="72" spans="1:5" ht="15">
      <c r="A72" s="28"/>
      <c r="B72" s="28"/>
      <c r="C72" s="28"/>
      <c r="D72" s="28"/>
      <c r="E72" s="28"/>
    </row>
    <row r="73" spans="1:5" ht="17.25" customHeight="1">
      <c r="A73" s="86" t="s">
        <v>72</v>
      </c>
      <c r="B73" s="86"/>
      <c r="C73" s="86"/>
      <c r="D73" s="86"/>
      <c r="E73" s="86"/>
    </row>
    <row r="74" spans="1:5" ht="18">
      <c r="A74" s="20" t="s">
        <v>1</v>
      </c>
      <c r="B74" s="20" t="s">
        <v>18</v>
      </c>
      <c r="C74" s="58" t="s">
        <v>2</v>
      </c>
      <c r="D74" s="20" t="s">
        <v>19</v>
      </c>
      <c r="E74" s="20" t="s">
        <v>20</v>
      </c>
    </row>
    <row r="75" spans="1:5" ht="15">
      <c r="A75" s="60">
        <v>1</v>
      </c>
      <c r="B75" s="14" t="s">
        <v>127</v>
      </c>
      <c r="C75" s="61" t="s">
        <v>110</v>
      </c>
      <c r="D75" s="60" t="s">
        <v>113</v>
      </c>
      <c r="E75" s="14">
        <v>2295.8</v>
      </c>
    </row>
    <row r="76" spans="1:5" ht="30">
      <c r="A76" s="60">
        <v>2</v>
      </c>
      <c r="B76" s="62" t="s">
        <v>132</v>
      </c>
      <c r="C76" s="63" t="s">
        <v>133</v>
      </c>
      <c r="D76" s="60"/>
      <c r="E76" s="60">
        <v>2279.26</v>
      </c>
    </row>
    <row r="77" spans="1:5" ht="29.25">
      <c r="A77" s="64">
        <v>3</v>
      </c>
      <c r="B77" s="62" t="s">
        <v>132</v>
      </c>
      <c r="C77" s="65" t="s">
        <v>110</v>
      </c>
      <c r="D77" s="64"/>
      <c r="E77" s="64">
        <v>893.25</v>
      </c>
    </row>
    <row r="78" spans="1:5" ht="15">
      <c r="A78" s="20"/>
      <c r="B78" s="20" t="s">
        <v>34</v>
      </c>
      <c r="C78" s="20"/>
      <c r="D78" s="20"/>
      <c r="E78" s="20">
        <f>SUM(E74:E77)</f>
        <v>5468.31</v>
      </c>
    </row>
    <row r="79" spans="1:5" ht="15">
      <c r="A79" s="28"/>
      <c r="B79" s="28"/>
      <c r="C79" s="28"/>
      <c r="D79" s="28"/>
      <c r="E79" s="28"/>
    </row>
    <row r="80" spans="1:5" ht="14.25" customHeight="1">
      <c r="A80" s="86" t="s">
        <v>134</v>
      </c>
      <c r="B80" s="86"/>
      <c r="C80" s="86" t="s">
        <v>134</v>
      </c>
      <c r="D80" s="86"/>
      <c r="E80" s="86"/>
    </row>
    <row r="81" spans="1:5" ht="18">
      <c r="A81" s="20" t="s">
        <v>1</v>
      </c>
      <c r="B81" s="20" t="s">
        <v>18</v>
      </c>
      <c r="C81" s="58" t="s">
        <v>2</v>
      </c>
      <c r="D81" s="20" t="s">
        <v>19</v>
      </c>
      <c r="E81" s="20" t="s">
        <v>20</v>
      </c>
    </row>
    <row r="82" spans="1:5" ht="15">
      <c r="A82" s="60">
        <v>1</v>
      </c>
      <c r="B82" s="14" t="s">
        <v>127</v>
      </c>
      <c r="C82" s="66" t="s">
        <v>110</v>
      </c>
      <c r="D82" s="60" t="s">
        <v>113</v>
      </c>
      <c r="E82" s="14">
        <v>2295.8</v>
      </c>
    </row>
    <row r="83" spans="1:5" ht="15">
      <c r="A83" s="60">
        <v>2</v>
      </c>
      <c r="B83" s="62" t="s">
        <v>135</v>
      </c>
      <c r="C83" s="67" t="s">
        <v>110</v>
      </c>
      <c r="D83" s="60" t="s">
        <v>136</v>
      </c>
      <c r="E83" s="60">
        <f>2275.41</f>
        <v>2275.41</v>
      </c>
    </row>
    <row r="84" spans="1:5" ht="15">
      <c r="A84" s="64"/>
      <c r="B84" s="64"/>
      <c r="C84" s="64"/>
      <c r="D84" s="64"/>
      <c r="E84" s="64"/>
    </row>
    <row r="85" spans="1:5" ht="15">
      <c r="A85" s="20"/>
      <c r="B85" s="20" t="s">
        <v>34</v>
      </c>
      <c r="C85" s="20"/>
      <c r="D85" s="20"/>
      <c r="E85" s="20">
        <f>SUM(E81:E84)</f>
        <v>4571.21</v>
      </c>
    </row>
    <row r="86" spans="1:5" s="55" customFormat="1" ht="15">
      <c r="A86" s="60"/>
      <c r="B86" s="60"/>
      <c r="C86" s="60"/>
      <c r="D86" s="60"/>
      <c r="E86" s="60"/>
    </row>
    <row r="87" spans="1:5" ht="17.25" customHeight="1">
      <c r="A87" s="86" t="s">
        <v>137</v>
      </c>
      <c r="B87" s="86"/>
      <c r="C87" s="86" t="s">
        <v>137</v>
      </c>
      <c r="D87" s="86"/>
      <c r="E87" s="86"/>
    </row>
    <row r="88" spans="1:5" ht="18">
      <c r="A88" s="20" t="s">
        <v>1</v>
      </c>
      <c r="B88" s="20" t="s">
        <v>18</v>
      </c>
      <c r="C88" s="58" t="s">
        <v>2</v>
      </c>
      <c r="D88" s="20" t="s">
        <v>19</v>
      </c>
      <c r="E88" s="20" t="s">
        <v>20</v>
      </c>
    </row>
    <row r="89" spans="1:5" ht="15">
      <c r="A89" s="60">
        <v>1</v>
      </c>
      <c r="B89" s="14" t="s">
        <v>127</v>
      </c>
      <c r="C89" s="61" t="s">
        <v>110</v>
      </c>
      <c r="D89" s="60" t="s">
        <v>113</v>
      </c>
      <c r="E89" s="14">
        <v>2295.8</v>
      </c>
    </row>
    <row r="90" spans="1:5" ht="39" customHeight="1">
      <c r="A90" s="60">
        <v>2</v>
      </c>
      <c r="B90" s="68" t="s">
        <v>138</v>
      </c>
      <c r="C90" s="61" t="s">
        <v>139</v>
      </c>
      <c r="D90" s="60"/>
      <c r="E90" s="60">
        <v>13899.19</v>
      </c>
    </row>
    <row r="91" spans="1:5" ht="35.25" customHeight="1">
      <c r="A91" s="28">
        <v>3</v>
      </c>
      <c r="B91" s="16" t="s">
        <v>140</v>
      </c>
      <c r="C91" s="28" t="s">
        <v>110</v>
      </c>
      <c r="D91" s="28"/>
      <c r="E91" s="28">
        <v>3548.67</v>
      </c>
    </row>
    <row r="92" spans="1:5" ht="51" customHeight="1">
      <c r="A92" s="39">
        <v>4</v>
      </c>
      <c r="B92" s="69" t="s">
        <v>141</v>
      </c>
      <c r="C92" s="39" t="s">
        <v>110</v>
      </c>
      <c r="D92" s="39" t="s">
        <v>121</v>
      </c>
      <c r="E92" s="39">
        <v>-999.77</v>
      </c>
    </row>
    <row r="93" spans="1:5" ht="43.5">
      <c r="A93" s="70">
        <v>5</v>
      </c>
      <c r="B93" s="71" t="s">
        <v>142</v>
      </c>
      <c r="C93" s="72" t="s">
        <v>110</v>
      </c>
      <c r="D93" s="73" t="s">
        <v>136</v>
      </c>
      <c r="E93" s="73">
        <f>-2275.41</f>
        <v>-2275.41</v>
      </c>
    </row>
    <row r="94" spans="1:5" ht="43.5">
      <c r="A94" s="74">
        <v>6</v>
      </c>
      <c r="B94" s="75" t="s">
        <v>143</v>
      </c>
      <c r="C94" s="74" t="s">
        <v>110</v>
      </c>
      <c r="D94" s="74" t="s">
        <v>136</v>
      </c>
      <c r="E94" s="74">
        <f>1592.84</f>
        <v>1592.84</v>
      </c>
    </row>
    <row r="95" spans="1:5" ht="15">
      <c r="A95" s="20"/>
      <c r="B95" s="20" t="s">
        <v>34</v>
      </c>
      <c r="C95" s="20"/>
      <c r="D95" s="20"/>
      <c r="E95" s="20">
        <f>SUM(E88:E94)</f>
        <v>18061.320000000003</v>
      </c>
    </row>
    <row r="96" spans="1:5" s="55" customFormat="1" ht="15">
      <c r="A96" s="60"/>
      <c r="B96" s="60"/>
      <c r="C96" s="60"/>
      <c r="D96" s="60"/>
      <c r="E96" s="60"/>
    </row>
    <row r="97" spans="1:5" ht="15">
      <c r="A97" s="76"/>
      <c r="B97" s="77" t="s">
        <v>108</v>
      </c>
      <c r="C97" s="76"/>
      <c r="D97" s="76"/>
      <c r="E97" s="76">
        <f>E5+E14+E21+E29+E39+E48+E57+E64+E71+E78+E85+E95</f>
        <v>55793.119999999995</v>
      </c>
    </row>
  </sheetData>
  <sheetProtection selectLockedCells="1" selectUnlockedCells="1"/>
  <mergeCells count="12">
    <mergeCell ref="A1:E1"/>
    <mergeCell ref="A7:E7"/>
    <mergeCell ref="A16:E16"/>
    <mergeCell ref="A23:E23"/>
    <mergeCell ref="A31:E31"/>
    <mergeCell ref="A41:E41"/>
    <mergeCell ref="A50:E50"/>
    <mergeCell ref="A59:E59"/>
    <mergeCell ref="A66:E66"/>
    <mergeCell ref="A73:E73"/>
    <mergeCell ref="A80:E80"/>
    <mergeCell ref="A87:E87"/>
  </mergeCells>
  <printOptions/>
  <pageMargins left="0.19652777777777777" right="0.19652777777777777" top="1.0527777777777778" bottom="1.0527777777777778" header="0.7875" footer="0.7875"/>
  <pageSetup horizontalDpi="300" verticalDpi="300" orientation="portrait" paperSize="9" scale="45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2020-10-21T12:13:41Z</dcterms:modified>
  <cp:category/>
  <cp:version/>
  <cp:contentType/>
  <cp:contentStatus/>
</cp:coreProperties>
</file>